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saveExternalLinkValues="0" codeName="ThisWorkbook" defaultThemeVersion="124226"/>
  <xr:revisionPtr revIDLastSave="0" documentId="13_ncr:1_{AFF543BD-4F57-42A4-9EF9-275AAA9E55CA}" xr6:coauthVersionLast="47" xr6:coauthVersionMax="47" xr10:uidLastSave="{00000000-0000-0000-0000-000000000000}"/>
  <bookViews>
    <workbookView xWindow="28680" yWindow="-120" windowWidth="29040" windowHeight="15720" tabRatio="705" activeTab="1" xr2:uid="{00000000-000D-0000-FFFF-FFFF00000000}"/>
  </bookViews>
  <sheets>
    <sheet name="Assumptions" sheetId="4" r:id="rId1"/>
    <sheet name="Dashboard" sheetId="47" r:id="rId2"/>
    <sheet name="Return &amp;Valuation" sheetId="46" r:id="rId3"/>
    <sheet name="PL" sheetId="1" r:id="rId4"/>
    <sheet name="BS" sheetId="2" r:id="rId5"/>
    <sheet name="CF" sheetId="3" r:id="rId6"/>
    <sheet name="Revenue" sheetId="9" r:id="rId7"/>
    <sheet name="OPEX" sheetId="43" r:id="rId8"/>
    <sheet name="SG&amp;A" sheetId="37" r:id="rId9"/>
    <sheet name="Headcount" sheetId="40" r:id="rId10"/>
    <sheet name="CapEx" sheetId="11" r:id="rId11"/>
    <sheet name="Financing" sheetId="10" r:id="rId12"/>
  </sheets>
  <definedNames>
    <definedName name="Chart1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44533.4883449074</definedName>
    <definedName name="IQ_QTD" hidden="1">750000</definedName>
    <definedName name="IQ_TODAY" hidden="1">0</definedName>
    <definedName name="IQ_YTDMONTH" hidden="1">130000</definedName>
    <definedName name="month_short">#REF!</definedName>
    <definedName name="Periods">#REF!</definedName>
    <definedName name="Shopcost">#REF!</definedName>
    <definedName name="shoplist">#REF!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7" l="1"/>
  <c r="E5" i="47"/>
  <c r="F5" i="47" s="1"/>
  <c r="F12" i="47" s="1"/>
  <c r="F42" i="4"/>
  <c r="F43" i="4"/>
  <c r="F44" i="4"/>
  <c r="F45" i="4"/>
  <c r="F46" i="4"/>
  <c r="F47" i="4"/>
  <c r="F48" i="4"/>
  <c r="F41" i="4"/>
  <c r="E42" i="4"/>
  <c r="E43" i="4"/>
  <c r="E44" i="4"/>
  <c r="E45" i="4"/>
  <c r="E46" i="4"/>
  <c r="E47" i="4"/>
  <c r="E48" i="4"/>
  <c r="E41" i="4"/>
  <c r="G42" i="4"/>
  <c r="G43" i="4"/>
  <c r="G44" i="4"/>
  <c r="G45" i="4"/>
  <c r="G46" i="4"/>
  <c r="G47" i="4"/>
  <c r="G48" i="4"/>
  <c r="G41" i="4"/>
  <c r="F40" i="4"/>
  <c r="E40" i="4"/>
  <c r="E23" i="4"/>
  <c r="F23" i="4"/>
  <c r="D23" i="4"/>
  <c r="B45" i="40"/>
  <c r="B51" i="40" s="1"/>
  <c r="B44" i="40"/>
  <c r="B50" i="40" s="1"/>
  <c r="B43" i="40"/>
  <c r="B49" i="40" s="1"/>
  <c r="B9" i="40"/>
  <c r="B24" i="40" s="1"/>
  <c r="B10" i="40"/>
  <c r="B25" i="40" s="1"/>
  <c r="B11" i="40"/>
  <c r="B26" i="40" s="1"/>
  <c r="B12" i="40"/>
  <c r="B27" i="40" s="1"/>
  <c r="B13" i="40"/>
  <c r="B28" i="40" s="1"/>
  <c r="B14" i="40"/>
  <c r="B29" i="40" s="1"/>
  <c r="B15" i="40"/>
  <c r="B30" i="40" s="1"/>
  <c r="B16" i="40"/>
  <c r="B31" i="40" s="1"/>
  <c r="B17" i="40"/>
  <c r="B32" i="40" s="1"/>
  <c r="B8" i="40"/>
  <c r="B23" i="40" s="1"/>
  <c r="B8" i="37"/>
  <c r="B9" i="37"/>
  <c r="B10" i="37"/>
  <c r="B11" i="37"/>
  <c r="B7" i="37"/>
  <c r="B56" i="37"/>
  <c r="B50" i="37"/>
  <c r="B44" i="37"/>
  <c r="B38" i="37"/>
  <c r="B32" i="37"/>
  <c r="B23" i="37"/>
  <c r="B29" i="37" s="1"/>
  <c r="B22" i="37"/>
  <c r="B28" i="37" s="1"/>
  <c r="B21" i="37"/>
  <c r="B27" i="37" s="1"/>
  <c r="B58" i="43"/>
  <c r="B52" i="43"/>
  <c r="B25" i="43"/>
  <c r="B24" i="43"/>
  <c r="B23" i="43"/>
  <c r="B29" i="43" s="1"/>
  <c r="B10" i="43"/>
  <c r="B40" i="43" s="1"/>
  <c r="B11" i="43"/>
  <c r="B46" i="43" s="1"/>
  <c r="B12" i="43"/>
  <c r="B13" i="43"/>
  <c r="B9" i="43"/>
  <c r="B34" i="43" s="1"/>
  <c r="O33" i="9"/>
  <c r="C35" i="9"/>
  <c r="A42" i="4"/>
  <c r="A43" i="4" s="1"/>
  <c r="A44" i="4" s="1"/>
  <c r="A45" i="4" s="1"/>
  <c r="A46" i="4" s="1"/>
  <c r="A47" i="4" s="1"/>
  <c r="A48" i="4" s="1"/>
  <c r="B25" i="9"/>
  <c r="B19" i="9"/>
  <c r="B13" i="9"/>
  <c r="F32" i="4"/>
  <c r="E7" i="47" l="1"/>
  <c r="E12" i="47"/>
  <c r="F7" i="47"/>
  <c r="F17" i="47" s="1"/>
  <c r="E6" i="47"/>
  <c r="E8" i="47"/>
  <c r="E9" i="47"/>
  <c r="E13" i="47"/>
  <c r="E14" i="47"/>
  <c r="F14" i="47"/>
  <c r="F13" i="47"/>
  <c r="F9" i="47"/>
  <c r="F8" i="47"/>
  <c r="F6" i="47"/>
  <c r="G5" i="47"/>
  <c r="B33" i="37"/>
  <c r="B39" i="37" s="1"/>
  <c r="B45" i="37" s="1"/>
  <c r="B51" i="37" s="1"/>
  <c r="B57" i="37" s="1"/>
  <c r="B34" i="37"/>
  <c r="B40" i="37" s="1"/>
  <c r="B46" i="37" s="1"/>
  <c r="B52" i="37" s="1"/>
  <c r="B58" i="37" s="1"/>
  <c r="B35" i="37"/>
  <c r="B41" i="37" s="1"/>
  <c r="B47" i="37" s="1"/>
  <c r="B53" i="37" s="1"/>
  <c r="B59" i="37" s="1"/>
  <c r="B36" i="43"/>
  <c r="B42" i="43" s="1"/>
  <c r="B48" i="43" s="1"/>
  <c r="B54" i="43" s="1"/>
  <c r="B60" i="43" s="1"/>
  <c r="B30" i="43"/>
  <c r="B37" i="43"/>
  <c r="B43" i="43" s="1"/>
  <c r="B49" i="43" s="1"/>
  <c r="B55" i="43" s="1"/>
  <c r="B61" i="43" s="1"/>
  <c r="B31" i="43"/>
  <c r="B35" i="43"/>
  <c r="B41" i="43" s="1"/>
  <c r="B47" i="43" s="1"/>
  <c r="B53" i="43" s="1"/>
  <c r="B59" i="43" s="1"/>
  <c r="E17" i="47" l="1"/>
  <c r="G12" i="47"/>
  <c r="G7" i="47"/>
  <c r="F16" i="47"/>
  <c r="E16" i="47"/>
  <c r="H5" i="47"/>
  <c r="G14" i="47"/>
  <c r="G13" i="47"/>
  <c r="G9" i="47"/>
  <c r="G8" i="47"/>
  <c r="G6" i="47"/>
  <c r="E28" i="4"/>
  <c r="F28" i="4"/>
  <c r="D28" i="4"/>
  <c r="C57" i="11"/>
  <c r="C58" i="11"/>
  <c r="C56" i="11"/>
  <c r="B120" i="4"/>
  <c r="B119" i="4"/>
  <c r="B118" i="4"/>
  <c r="C15" i="11"/>
  <c r="C14" i="11"/>
  <c r="H12" i="47" l="1"/>
  <c r="H7" i="47"/>
  <c r="G17" i="47"/>
  <c r="G16" i="47"/>
  <c r="I5" i="47"/>
  <c r="H14" i="47"/>
  <c r="H13" i="47"/>
  <c r="H9" i="47"/>
  <c r="H8" i="47"/>
  <c r="H6" i="47"/>
  <c r="D53" i="4"/>
  <c r="F53" i="4"/>
  <c r="E53" i="4"/>
  <c r="B9" i="11"/>
  <c r="B58" i="11" s="1"/>
  <c r="B8" i="11"/>
  <c r="B57" i="11" s="1"/>
  <c r="B7" i="11"/>
  <c r="B56" i="11" s="1"/>
  <c r="E17" i="4"/>
  <c r="F17" i="4"/>
  <c r="D17" i="4"/>
  <c r="E32" i="4"/>
  <c r="D32" i="4"/>
  <c r="I12" i="47" l="1"/>
  <c r="I7" i="47"/>
  <c r="H17" i="47"/>
  <c r="H16" i="47"/>
  <c r="J5" i="47"/>
  <c r="I14" i="47"/>
  <c r="I13" i="47"/>
  <c r="I9" i="47"/>
  <c r="I8" i="47"/>
  <c r="I6" i="47"/>
  <c r="B15" i="9"/>
  <c r="B42" i="9" s="1"/>
  <c r="B48" i="9" s="1"/>
  <c r="E67" i="4"/>
  <c r="E79" i="4" s="1"/>
  <c r="E87" i="4" s="1"/>
  <c r="B16" i="9"/>
  <c r="B43" i="9" s="1"/>
  <c r="B49" i="9" s="1"/>
  <c r="F67" i="4"/>
  <c r="F79" i="4" s="1"/>
  <c r="F87" i="4" s="1"/>
  <c r="B14" i="9"/>
  <c r="B41" i="9" s="1"/>
  <c r="B47" i="9" s="1"/>
  <c r="D67" i="4"/>
  <c r="D79" i="4" s="1"/>
  <c r="D87" i="4" s="1"/>
  <c r="J12" i="47" l="1"/>
  <c r="J7" i="47"/>
  <c r="I17" i="47"/>
  <c r="I16" i="47"/>
  <c r="K5" i="47"/>
  <c r="J14" i="47"/>
  <c r="J13" i="47"/>
  <c r="J9" i="47"/>
  <c r="J8" i="47"/>
  <c r="J6" i="47"/>
  <c r="B61" i="9"/>
  <c r="B73" i="9" s="1"/>
  <c r="B79" i="9" s="1"/>
  <c r="B85" i="9" s="1"/>
  <c r="B22" i="9"/>
  <c r="B28" i="9" s="1"/>
  <c r="B62" i="9"/>
  <c r="B74" i="9" s="1"/>
  <c r="B80" i="9" s="1"/>
  <c r="B86" i="9" s="1"/>
  <c r="B20" i="9"/>
  <c r="B26" i="9" s="1"/>
  <c r="B21" i="9"/>
  <c r="B27" i="9" s="1"/>
  <c r="B60" i="9"/>
  <c r="B72" i="9" s="1"/>
  <c r="B78" i="9" s="1"/>
  <c r="B84" i="9" s="1"/>
  <c r="B67" i="9"/>
  <c r="K12" i="47" l="1"/>
  <c r="K7" i="47"/>
  <c r="J17" i="47"/>
  <c r="J16" i="47"/>
  <c r="L5" i="47"/>
  <c r="K8" i="47"/>
  <c r="K9" i="47"/>
  <c r="K13" i="47"/>
  <c r="K6" i="47"/>
  <c r="K14" i="47"/>
  <c r="B66" i="9"/>
  <c r="B68" i="9"/>
  <c r="K17" i="47" l="1"/>
  <c r="L12" i="47"/>
  <c r="L7" i="47"/>
  <c r="K16" i="47"/>
  <c r="L9" i="47"/>
  <c r="L14" i="47"/>
  <c r="L6" i="47"/>
  <c r="L13" i="47"/>
  <c r="L8" i="47"/>
  <c r="C20" i="1"/>
  <c r="L17" i="47" l="1"/>
  <c r="L16" i="47"/>
  <c r="C61" i="11"/>
  <c r="C62" i="11"/>
  <c r="D59" i="11"/>
  <c r="B62" i="11"/>
  <c r="B61" i="11"/>
  <c r="B60" i="11"/>
  <c r="E55" i="11"/>
  <c r="E59" i="11" s="1"/>
  <c r="D62" i="11" l="1"/>
  <c r="D61" i="11"/>
  <c r="F55" i="11"/>
  <c r="G55" i="11" s="1"/>
  <c r="H55" i="11" s="1"/>
  <c r="F59" i="11" l="1"/>
  <c r="G59" i="11"/>
  <c r="I55" i="11"/>
  <c r="H59" i="11"/>
  <c r="I59" i="11" l="1"/>
  <c r="J55" i="11"/>
  <c r="J59" i="11" l="1"/>
  <c r="K55" i="11"/>
  <c r="K59" i="11" l="1"/>
  <c r="L55" i="11"/>
  <c r="L59" i="11" l="1"/>
  <c r="M55" i="11"/>
  <c r="M59" i="11" l="1"/>
  <c r="N55" i="11"/>
  <c r="O55" i="11" l="1"/>
  <c r="N59" i="11"/>
  <c r="O59" i="11" l="1"/>
  <c r="P55" i="11"/>
  <c r="Q55" i="11" l="1"/>
  <c r="P59" i="11"/>
  <c r="Q59" i="11" l="1"/>
  <c r="R55" i="11"/>
  <c r="R59" i="11" l="1"/>
  <c r="S55" i="11"/>
  <c r="S59" i="11" l="1"/>
  <c r="T55" i="11"/>
  <c r="T59" i="11" l="1"/>
  <c r="U55" i="11"/>
  <c r="U59" i="11" l="1"/>
  <c r="V55" i="11"/>
  <c r="W55" i="11" l="1"/>
  <c r="V59" i="11"/>
  <c r="W59" i="11" l="1"/>
  <c r="X55" i="11"/>
  <c r="Y55" i="11" l="1"/>
  <c r="X59" i="11"/>
  <c r="Y59" i="11" l="1"/>
  <c r="Z55" i="11"/>
  <c r="Z59" i="11" l="1"/>
  <c r="AA55" i="11"/>
  <c r="AA59" i="11" l="1"/>
  <c r="AB55" i="11"/>
  <c r="AC55" i="11" l="1"/>
  <c r="AB59" i="11"/>
  <c r="AD55" i="11" l="1"/>
  <c r="AC59" i="11"/>
  <c r="AE55" i="11" l="1"/>
  <c r="AD59" i="11"/>
  <c r="AE59" i="11" l="1"/>
  <c r="AF55" i="11"/>
  <c r="AF59" i="11" l="1"/>
  <c r="AG55" i="11"/>
  <c r="AG59" i="11" l="1"/>
  <c r="AH55" i="11"/>
  <c r="AI55" i="11" l="1"/>
  <c r="AH59" i="11"/>
  <c r="AJ55" i="11" l="1"/>
  <c r="AI59" i="11"/>
  <c r="AK55" i="11" l="1"/>
  <c r="AJ59" i="11"/>
  <c r="AK59" i="11" l="1"/>
  <c r="AL55" i="11"/>
  <c r="AL59" i="11" l="1"/>
  <c r="AM55" i="11"/>
  <c r="AM59" i="11" l="1"/>
  <c r="AN55" i="11"/>
  <c r="AN59" i="11" l="1"/>
  <c r="AO55" i="11"/>
  <c r="AP55" i="11" l="1"/>
  <c r="AO59" i="11"/>
  <c r="AQ55" i="11" l="1"/>
  <c r="AP59" i="11"/>
  <c r="AR55" i="11" l="1"/>
  <c r="AQ59" i="11"/>
  <c r="AR59" i="11" l="1"/>
  <c r="AS55" i="11"/>
  <c r="AT55" i="11" l="1"/>
  <c r="AS59" i="11"/>
  <c r="AU55" i="11" l="1"/>
  <c r="AT59" i="11"/>
  <c r="AV55" i="11" l="1"/>
  <c r="AU59" i="11"/>
  <c r="AW55" i="11" l="1"/>
  <c r="AV59" i="11"/>
  <c r="AX55" i="11" l="1"/>
  <c r="AW59" i="11"/>
  <c r="AY55" i="11" l="1"/>
  <c r="AX59" i="11"/>
  <c r="AZ55" i="11" l="1"/>
  <c r="AY59" i="11"/>
  <c r="BA55" i="11" l="1"/>
  <c r="AZ59" i="11"/>
  <c r="BA59" i="11" l="1"/>
  <c r="BB55" i="11"/>
  <c r="BB59" i="11" l="1"/>
  <c r="BC55" i="11"/>
  <c r="BC59" i="11" l="1"/>
  <c r="BD55" i="11"/>
  <c r="BD59" i="11" l="1"/>
  <c r="BE55" i="11"/>
  <c r="BE59" i="11" l="1"/>
  <c r="BF55" i="11"/>
  <c r="BG55" i="11" l="1"/>
  <c r="BF59" i="11"/>
  <c r="BH55" i="11" l="1"/>
  <c r="BG59" i="11"/>
  <c r="BI55" i="11" l="1"/>
  <c r="BH59" i="11"/>
  <c r="BI59" i="11" l="1"/>
  <c r="BJ55" i="11"/>
  <c r="BJ59" i="11" l="1"/>
  <c r="BK55" i="11"/>
  <c r="BK59" i="11" l="1"/>
  <c r="BL55" i="11"/>
  <c r="BM55" i="11" l="1"/>
  <c r="BL59" i="11"/>
  <c r="BN55" i="11" l="1"/>
  <c r="BM59" i="11"/>
  <c r="BO55" i="11" l="1"/>
  <c r="BN59" i="11"/>
  <c r="BP55" i="11" l="1"/>
  <c r="BO59" i="11"/>
  <c r="BQ55" i="11" l="1"/>
  <c r="BP59" i="11"/>
  <c r="BQ59" i="11" l="1"/>
  <c r="BR55" i="11"/>
  <c r="BS55" i="11" l="1"/>
  <c r="BR59" i="11"/>
  <c r="BS59" i="11" l="1"/>
  <c r="BT55" i="11"/>
  <c r="BT59" i="11" l="1"/>
  <c r="BU55" i="11"/>
  <c r="BU59" i="11" l="1"/>
  <c r="BV55" i="11"/>
  <c r="BW55" i="11" l="1"/>
  <c r="BV59" i="11"/>
  <c r="BX55" i="11" l="1"/>
  <c r="BW59" i="11"/>
  <c r="BX59" i="11" l="1"/>
  <c r="BY55" i="11"/>
  <c r="BY59" i="11" l="1"/>
  <c r="BZ55" i="11"/>
  <c r="BZ59" i="11" l="1"/>
  <c r="CA55" i="11"/>
  <c r="CB55" i="11" l="1"/>
  <c r="CA59" i="11"/>
  <c r="CB59" i="11" l="1"/>
  <c r="CC55" i="11"/>
  <c r="CD55" i="11" l="1"/>
  <c r="CC59" i="11"/>
  <c r="CD59" i="11" l="1"/>
  <c r="CE55" i="11"/>
  <c r="CE59" i="11" l="1"/>
  <c r="CF55" i="11"/>
  <c r="CG55" i="11" l="1"/>
  <c r="CF59" i="11"/>
  <c r="CG59" i="11" l="1"/>
  <c r="CH55" i="11"/>
  <c r="CH59" i="11" l="1"/>
  <c r="CI55" i="11"/>
  <c r="CI59" i="11" l="1"/>
  <c r="CJ55" i="11"/>
  <c r="CK55" i="11" l="1"/>
  <c r="CJ59" i="11"/>
  <c r="CK59" i="11" l="1"/>
  <c r="CL55" i="11"/>
  <c r="CM55" i="11" l="1"/>
  <c r="CL59" i="11"/>
  <c r="CN55" i="11" l="1"/>
  <c r="CM59" i="11"/>
  <c r="CO55" i="11" l="1"/>
  <c r="CN59" i="11"/>
  <c r="CO59" i="11" l="1"/>
  <c r="CP55" i="11"/>
  <c r="CP59" i="11" l="1"/>
  <c r="CQ55" i="11"/>
  <c r="CQ59" i="11" l="1"/>
  <c r="CR55" i="11"/>
  <c r="CR59" i="11" l="1"/>
  <c r="CS55" i="11"/>
  <c r="CS59" i="11" l="1"/>
  <c r="CT55" i="11"/>
  <c r="CT59" i="11" l="1"/>
  <c r="CU55" i="11"/>
  <c r="CU59" i="11" s="1"/>
  <c r="C23" i="46" l="1"/>
  <c r="C28" i="46" l="1"/>
  <c r="C22" i="46" l="1"/>
  <c r="D9" i="46"/>
  <c r="E9" i="46" s="1"/>
  <c r="F9" i="46" s="1"/>
  <c r="G9" i="46" s="1"/>
  <c r="H9" i="46" s="1"/>
  <c r="I9" i="46" s="1"/>
  <c r="J9" i="46" s="1"/>
  <c r="D14" i="46" l="1"/>
  <c r="I14" i="46"/>
  <c r="J14" i="46"/>
  <c r="H14" i="46"/>
  <c r="G14" i="46"/>
  <c r="E14" i="46"/>
  <c r="F14" i="46"/>
  <c r="C14" i="46"/>
  <c r="C14" i="2" l="1"/>
  <c r="C10" i="2"/>
  <c r="D13" i="2"/>
  <c r="D28" i="2"/>
  <c r="E28" i="2" s="1"/>
  <c r="F28" i="2" s="1"/>
  <c r="G28" i="2" s="1"/>
  <c r="H28" i="2" s="1"/>
  <c r="I28" i="2" s="1"/>
  <c r="J28" i="2" s="1"/>
  <c r="K28" i="2" s="1"/>
  <c r="L28" i="2" s="1"/>
  <c r="M28" i="2" s="1"/>
  <c r="N28" i="2" s="1"/>
  <c r="O28" i="2" s="1"/>
  <c r="E116" i="4"/>
  <c r="F116" i="4" s="1"/>
  <c r="G116" i="4" s="1"/>
  <c r="H116" i="4" s="1"/>
  <c r="I116" i="4" s="1"/>
  <c r="J116" i="4" s="1"/>
  <c r="K116" i="4" s="1"/>
  <c r="L116" i="4" s="1"/>
  <c r="M116" i="4" s="1"/>
  <c r="B51" i="11"/>
  <c r="B50" i="11"/>
  <c r="B49" i="11"/>
  <c r="C21" i="3" l="1"/>
  <c r="E13" i="2"/>
  <c r="D21" i="3"/>
  <c r="B8" i="1"/>
  <c r="B9" i="1"/>
  <c r="B7" i="1"/>
  <c r="F13" i="2" l="1"/>
  <c r="E21" i="3"/>
  <c r="C60" i="11"/>
  <c r="D60" i="11" s="1"/>
  <c r="G13" i="2" l="1"/>
  <c r="F21" i="3"/>
  <c r="B9" i="10"/>
  <c r="B27" i="10"/>
  <c r="B8" i="10"/>
  <c r="B26" i="10"/>
  <c r="B10" i="10"/>
  <c r="B28" i="10"/>
  <c r="H13" i="2" l="1"/>
  <c r="G21" i="3"/>
  <c r="B32" i="10"/>
  <c r="B38" i="10" s="1"/>
  <c r="B44" i="10" s="1"/>
  <c r="B49" i="10" s="1"/>
  <c r="B63" i="10" s="1"/>
  <c r="B33" i="10"/>
  <c r="B39" i="10" s="1"/>
  <c r="B45" i="10" s="1"/>
  <c r="B34" i="10"/>
  <c r="B40" i="10" s="1"/>
  <c r="B46" i="10" s="1"/>
  <c r="B51" i="10" s="1"/>
  <c r="B65" i="10" s="1"/>
  <c r="I13" i="2" l="1"/>
  <c r="H21" i="3"/>
  <c r="B50" i="10"/>
  <c r="B64" i="10" s="1"/>
  <c r="B70" i="10" s="1"/>
  <c r="J13" i="2" l="1"/>
  <c r="I21" i="3"/>
  <c r="B90" i="10"/>
  <c r="B95" i="10" s="1"/>
  <c r="B75" i="10"/>
  <c r="B80" i="10" s="1"/>
  <c r="B85" i="10" s="1"/>
  <c r="B74" i="10"/>
  <c r="B79" i="10" s="1"/>
  <c r="B84" i="10" s="1"/>
  <c r="B69" i="10"/>
  <c r="B91" i="10"/>
  <c r="B96" i="10" s="1"/>
  <c r="B71" i="10"/>
  <c r="B76" i="10"/>
  <c r="B81" i="10" s="1"/>
  <c r="B86" i="10" s="1"/>
  <c r="B89" i="10"/>
  <c r="B94" i="10" s="1"/>
  <c r="K13" i="2" l="1"/>
  <c r="J21" i="3"/>
  <c r="B2" i="4"/>
  <c r="C4" i="43"/>
  <c r="L13" i="2" l="1"/>
  <c r="K21" i="3"/>
  <c r="B2" i="37"/>
  <c r="C31" i="43"/>
  <c r="C30" i="43"/>
  <c r="C29" i="43"/>
  <c r="C25" i="43"/>
  <c r="C24" i="43"/>
  <c r="C23" i="43"/>
  <c r="B2" i="46"/>
  <c r="D4" i="43"/>
  <c r="C4" i="37"/>
  <c r="C4" i="40"/>
  <c r="M13" i="2" l="1"/>
  <c r="L21" i="3"/>
  <c r="C42" i="40"/>
  <c r="C51" i="40"/>
  <c r="C50" i="40"/>
  <c r="C49" i="40"/>
  <c r="C45" i="40"/>
  <c r="C44" i="40"/>
  <c r="C43" i="40"/>
  <c r="C28" i="37"/>
  <c r="C21" i="37"/>
  <c r="C27" i="37"/>
  <c r="C22" i="37"/>
  <c r="C29" i="37"/>
  <c r="C23" i="37"/>
  <c r="C59" i="43"/>
  <c r="C53" i="43"/>
  <c r="C47" i="43"/>
  <c r="C41" i="43"/>
  <c r="C35" i="43"/>
  <c r="C60" i="43"/>
  <c r="C48" i="43"/>
  <c r="C42" i="43"/>
  <c r="C54" i="43"/>
  <c r="C36" i="43"/>
  <c r="C61" i="43"/>
  <c r="C43" i="43"/>
  <c r="C49" i="43"/>
  <c r="C55" i="43"/>
  <c r="C37" i="43"/>
  <c r="D31" i="43"/>
  <c r="D30" i="43"/>
  <c r="D29" i="43"/>
  <c r="D25" i="43"/>
  <c r="D24" i="43"/>
  <c r="D23" i="43"/>
  <c r="E4" i="43"/>
  <c r="D4" i="37"/>
  <c r="D4" i="40"/>
  <c r="N13" i="2" l="1"/>
  <c r="M21" i="3" s="1"/>
  <c r="C11" i="43"/>
  <c r="C26" i="40" a="1"/>
  <c r="C26" i="40" s="1"/>
  <c r="C11" i="40" s="1"/>
  <c r="C32" i="40" a="1"/>
  <c r="C32" i="40" s="1"/>
  <c r="C17" i="40" s="1"/>
  <c r="C28" i="40" a="1"/>
  <c r="C28" i="40" s="1"/>
  <c r="C13" i="40" s="1"/>
  <c r="C24" i="40" a="1"/>
  <c r="C24" i="40" s="1"/>
  <c r="C9" i="40" s="1"/>
  <c r="C31" i="40" a="1"/>
  <c r="C31" i="40" s="1"/>
  <c r="C16" i="40" s="1"/>
  <c r="C23" i="40" a="1"/>
  <c r="C23" i="40" s="1"/>
  <c r="C29" i="40" a="1"/>
  <c r="C29" i="40" s="1"/>
  <c r="C14" i="40" s="1"/>
  <c r="C25" i="40" a="1"/>
  <c r="C25" i="40" s="1"/>
  <c r="C10" i="40" s="1"/>
  <c r="C27" i="40" a="1"/>
  <c r="C27" i="40" s="1"/>
  <c r="C12" i="40" s="1"/>
  <c r="C30" i="40" a="1"/>
  <c r="C30" i="40" s="1"/>
  <c r="C15" i="40" s="1"/>
  <c r="D45" i="40"/>
  <c r="D44" i="40"/>
  <c r="D43" i="40"/>
  <c r="D42" i="40"/>
  <c r="D50" i="40"/>
  <c r="D49" i="40"/>
  <c r="D51" i="40"/>
  <c r="C13" i="43"/>
  <c r="D29" i="37"/>
  <c r="D28" i="37"/>
  <c r="D27" i="37"/>
  <c r="D23" i="37"/>
  <c r="D22" i="37"/>
  <c r="D21" i="37"/>
  <c r="C41" i="37"/>
  <c r="C53" i="37"/>
  <c r="C35" i="37"/>
  <c r="C59" i="37"/>
  <c r="C47" i="37"/>
  <c r="C46" i="37"/>
  <c r="C58" i="37"/>
  <c r="C52" i="37"/>
  <c r="C34" i="37"/>
  <c r="C40" i="37"/>
  <c r="C39" i="37"/>
  <c r="C51" i="37"/>
  <c r="C33" i="37"/>
  <c r="C57" i="37"/>
  <c r="C45" i="37"/>
  <c r="C9" i="43"/>
  <c r="C10" i="43"/>
  <c r="C12" i="43"/>
  <c r="D49" i="43"/>
  <c r="D55" i="43"/>
  <c r="D43" i="43"/>
  <c r="D37" i="43"/>
  <c r="D61" i="43"/>
  <c r="D59" i="43"/>
  <c r="D47" i="43"/>
  <c r="D41" i="43"/>
  <c r="D35" i="43"/>
  <c r="D53" i="43"/>
  <c r="D60" i="43"/>
  <c r="D54" i="43"/>
  <c r="D48" i="43"/>
  <c r="D42" i="43"/>
  <c r="D36" i="43"/>
  <c r="E31" i="43"/>
  <c r="E30" i="43"/>
  <c r="E29" i="43"/>
  <c r="E25" i="43"/>
  <c r="E24" i="43"/>
  <c r="E23" i="43"/>
  <c r="F4" i="43"/>
  <c r="E4" i="37"/>
  <c r="E4" i="40"/>
  <c r="C7" i="37" l="1"/>
  <c r="O13" i="2"/>
  <c r="P13" i="2" s="1"/>
  <c r="N21" i="3"/>
  <c r="C10" i="37"/>
  <c r="C8" i="40"/>
  <c r="C7" i="40" s="1"/>
  <c r="D22" i="2" s="1"/>
  <c r="C22" i="40"/>
  <c r="E45" i="40"/>
  <c r="E44" i="40"/>
  <c r="E43" i="40"/>
  <c r="E51" i="40"/>
  <c r="E49" i="40"/>
  <c r="E42" i="40"/>
  <c r="E50" i="40"/>
  <c r="D24" i="40" a="1"/>
  <c r="D24" i="40" s="1"/>
  <c r="D9" i="40" s="1"/>
  <c r="D28" i="40" a="1"/>
  <c r="D28" i="40" s="1"/>
  <c r="D13" i="40" s="1"/>
  <c r="D31" i="40" a="1"/>
  <c r="D31" i="40" s="1"/>
  <c r="D16" i="40" s="1"/>
  <c r="D26" i="40" a="1"/>
  <c r="D26" i="40" s="1"/>
  <c r="D11" i="40" s="1"/>
  <c r="D23" i="40" a="1"/>
  <c r="D23" i="40" s="1"/>
  <c r="D29" i="40" a="1"/>
  <c r="D29" i="40" s="1"/>
  <c r="D14" i="40" s="1"/>
  <c r="D32" i="40" a="1"/>
  <c r="D32" i="40" s="1"/>
  <c r="D17" i="40" s="1"/>
  <c r="D25" i="40" a="1"/>
  <c r="D25" i="40" s="1"/>
  <c r="D10" i="40" s="1"/>
  <c r="D27" i="40" a="1"/>
  <c r="D27" i="40" s="1"/>
  <c r="D12" i="40" s="1"/>
  <c r="D30" i="40" a="1"/>
  <c r="D30" i="40" s="1"/>
  <c r="D15" i="40" s="1"/>
  <c r="D11" i="43"/>
  <c r="C9" i="37"/>
  <c r="C11" i="37"/>
  <c r="C8" i="37"/>
  <c r="D9" i="43"/>
  <c r="D57" i="37"/>
  <c r="D33" i="37"/>
  <c r="D39" i="37"/>
  <c r="D45" i="37"/>
  <c r="D51" i="37"/>
  <c r="D40" i="37"/>
  <c r="D52" i="37"/>
  <c r="D34" i="37"/>
  <c r="D46" i="37"/>
  <c r="D58" i="37"/>
  <c r="D35" i="37"/>
  <c r="D41" i="37"/>
  <c r="D47" i="37"/>
  <c r="D53" i="37"/>
  <c r="D59" i="37"/>
  <c r="E29" i="37"/>
  <c r="E28" i="37"/>
  <c r="E27" i="37"/>
  <c r="E23" i="37"/>
  <c r="E22" i="37"/>
  <c r="E21" i="37"/>
  <c r="D12" i="43"/>
  <c r="D10" i="43"/>
  <c r="D13" i="43"/>
  <c r="E53" i="43"/>
  <c r="E47" i="43"/>
  <c r="E35" i="43"/>
  <c r="E41" i="43"/>
  <c r="E59" i="43"/>
  <c r="E60" i="43"/>
  <c r="E48" i="43"/>
  <c r="E42" i="43"/>
  <c r="E36" i="43"/>
  <c r="E54" i="43"/>
  <c r="E55" i="43"/>
  <c r="E49" i="43"/>
  <c r="E61" i="43"/>
  <c r="E43" i="43"/>
  <c r="E37" i="43"/>
  <c r="F31" i="43"/>
  <c r="F30" i="43"/>
  <c r="F29" i="43"/>
  <c r="F25" i="43"/>
  <c r="F24" i="43"/>
  <c r="F23" i="43"/>
  <c r="G4" i="43"/>
  <c r="F4" i="37"/>
  <c r="F4" i="40"/>
  <c r="Q13" i="2" l="1"/>
  <c r="P21" i="3"/>
  <c r="E25" i="40" a="1"/>
  <c r="E25" i="40" s="1"/>
  <c r="E10" i="40" s="1"/>
  <c r="E24" i="40" a="1"/>
  <c r="E24" i="40" s="1"/>
  <c r="E9" i="40" s="1"/>
  <c r="E28" i="40" a="1"/>
  <c r="E28" i="40" s="1"/>
  <c r="E13" i="40" s="1"/>
  <c r="E26" i="40" a="1"/>
  <c r="E26" i="40" s="1"/>
  <c r="E11" i="40" s="1"/>
  <c r="E23" i="40" a="1"/>
  <c r="E23" i="40" s="1"/>
  <c r="E29" i="40" a="1"/>
  <c r="E29" i="40" s="1"/>
  <c r="E14" i="40" s="1"/>
  <c r="E30" i="40" a="1"/>
  <c r="E30" i="40" s="1"/>
  <c r="E15" i="40" s="1"/>
  <c r="E31" i="40" a="1"/>
  <c r="E31" i="40" s="1"/>
  <c r="E16" i="40" s="1"/>
  <c r="E32" i="40" a="1"/>
  <c r="E32" i="40" s="1"/>
  <c r="E17" i="40" s="1"/>
  <c r="E27" i="40" a="1"/>
  <c r="E27" i="40" s="1"/>
  <c r="E12" i="40" s="1"/>
  <c r="D8" i="40"/>
  <c r="D7" i="40" s="1"/>
  <c r="D22" i="40"/>
  <c r="F45" i="40"/>
  <c r="F44" i="40"/>
  <c r="F43" i="40"/>
  <c r="F42" i="40"/>
  <c r="F51" i="40"/>
  <c r="F50" i="40"/>
  <c r="F49" i="40"/>
  <c r="C18" i="40"/>
  <c r="D10" i="37"/>
  <c r="D8" i="37"/>
  <c r="C6" i="37"/>
  <c r="C14" i="1" s="1"/>
  <c r="D9" i="37"/>
  <c r="D7" i="37"/>
  <c r="D11" i="37"/>
  <c r="E10" i="43"/>
  <c r="E51" i="37"/>
  <c r="E33" i="37"/>
  <c r="E39" i="37"/>
  <c r="E57" i="37"/>
  <c r="E45" i="37"/>
  <c r="E34" i="37"/>
  <c r="E46" i="37"/>
  <c r="E58" i="37"/>
  <c r="E40" i="37"/>
  <c r="E52" i="37"/>
  <c r="E35" i="37"/>
  <c r="E41" i="37"/>
  <c r="E47" i="37"/>
  <c r="E53" i="37"/>
  <c r="E59" i="37"/>
  <c r="F29" i="37"/>
  <c r="F28" i="37"/>
  <c r="F27" i="37"/>
  <c r="F23" i="37"/>
  <c r="F22" i="37"/>
  <c r="F21" i="37"/>
  <c r="E13" i="43"/>
  <c r="E12" i="43"/>
  <c r="E9" i="43"/>
  <c r="E11" i="43"/>
  <c r="F59" i="43"/>
  <c r="F53" i="43"/>
  <c r="F41" i="43"/>
  <c r="F35" i="43"/>
  <c r="F47" i="43"/>
  <c r="F60" i="43"/>
  <c r="F42" i="43"/>
  <c r="F36" i="43"/>
  <c r="F54" i="43"/>
  <c r="F48" i="43"/>
  <c r="F61" i="43"/>
  <c r="F55" i="43"/>
  <c r="F49" i="43"/>
  <c r="F43" i="43"/>
  <c r="F37" i="43"/>
  <c r="G30" i="43"/>
  <c r="G29" i="43"/>
  <c r="G25" i="43"/>
  <c r="G24" i="43"/>
  <c r="G23" i="43"/>
  <c r="G31" i="43"/>
  <c r="H4" i="43"/>
  <c r="G4" i="37"/>
  <c r="G4" i="40"/>
  <c r="R13" i="2" l="1"/>
  <c r="Q21" i="3"/>
  <c r="C6" i="40"/>
  <c r="C13" i="1" s="1"/>
  <c r="D23" i="2"/>
  <c r="D18" i="40"/>
  <c r="E22" i="2"/>
  <c r="D6" i="37"/>
  <c r="D14" i="1" s="1"/>
  <c r="E8" i="40"/>
  <c r="E7" i="40" s="1"/>
  <c r="F22" i="2" s="1"/>
  <c r="E22" i="40"/>
  <c r="G44" i="40"/>
  <c r="G43" i="40"/>
  <c r="G42" i="40"/>
  <c r="G51" i="40"/>
  <c r="G50" i="40"/>
  <c r="G49" i="40"/>
  <c r="G45" i="40"/>
  <c r="F23" i="40" a="1"/>
  <c r="F23" i="40" s="1"/>
  <c r="F25" i="40" a="1"/>
  <c r="F25" i="40" s="1"/>
  <c r="F10" i="40" s="1"/>
  <c r="F28" i="40" a="1"/>
  <c r="F28" i="40" s="1"/>
  <c r="F13" i="40" s="1"/>
  <c r="F24" i="40" a="1"/>
  <c r="F24" i="40" s="1"/>
  <c r="F9" i="40" s="1"/>
  <c r="F31" i="40" a="1"/>
  <c r="F31" i="40" s="1"/>
  <c r="F16" i="40" s="1"/>
  <c r="F26" i="40" a="1"/>
  <c r="F26" i="40" s="1"/>
  <c r="F11" i="40" s="1"/>
  <c r="F27" i="40" a="1"/>
  <c r="F27" i="40" s="1"/>
  <c r="F12" i="40" s="1"/>
  <c r="F29" i="40" a="1"/>
  <c r="F29" i="40" s="1"/>
  <c r="F14" i="40" s="1"/>
  <c r="F32" i="40" a="1"/>
  <c r="F32" i="40" s="1"/>
  <c r="F17" i="40" s="1"/>
  <c r="F30" i="40" a="1"/>
  <c r="F30" i="40" s="1"/>
  <c r="F15" i="40" s="1"/>
  <c r="E9" i="37"/>
  <c r="E8" i="37"/>
  <c r="E11" i="37"/>
  <c r="E10" i="37"/>
  <c r="E7" i="37"/>
  <c r="F10" i="43"/>
  <c r="F45" i="37"/>
  <c r="F57" i="37"/>
  <c r="F33" i="37"/>
  <c r="F51" i="37"/>
  <c r="F39" i="37"/>
  <c r="F40" i="37"/>
  <c r="F52" i="37"/>
  <c r="F58" i="37"/>
  <c r="F34" i="37"/>
  <c r="F46" i="37"/>
  <c r="F59" i="37"/>
  <c r="F35" i="37"/>
  <c r="F41" i="37"/>
  <c r="F47" i="37"/>
  <c r="F53" i="37"/>
  <c r="G22" i="37"/>
  <c r="G21" i="37"/>
  <c r="G27" i="37"/>
  <c r="G29" i="37"/>
  <c r="G28" i="37"/>
  <c r="G23" i="37"/>
  <c r="F13" i="43"/>
  <c r="F11" i="43"/>
  <c r="F12" i="43"/>
  <c r="F9" i="43"/>
  <c r="G59" i="43"/>
  <c r="G53" i="43"/>
  <c r="G47" i="43"/>
  <c r="G41" i="43"/>
  <c r="G35" i="43"/>
  <c r="G60" i="43"/>
  <c r="G48" i="43"/>
  <c r="G54" i="43"/>
  <c r="G42" i="43"/>
  <c r="G36" i="43"/>
  <c r="G55" i="43"/>
  <c r="G49" i="43"/>
  <c r="G37" i="43"/>
  <c r="G61" i="43"/>
  <c r="G43" i="43"/>
  <c r="H29" i="43"/>
  <c r="H25" i="43"/>
  <c r="H24" i="43"/>
  <c r="H23" i="43"/>
  <c r="H31" i="43"/>
  <c r="H30" i="43"/>
  <c r="I4" i="43"/>
  <c r="H4" i="37"/>
  <c r="H4" i="40"/>
  <c r="S13" i="2" l="1"/>
  <c r="R21" i="3"/>
  <c r="D6" i="40"/>
  <c r="D13" i="1" s="1"/>
  <c r="E23" i="2"/>
  <c r="F8" i="37"/>
  <c r="E6" i="37"/>
  <c r="E14" i="1" s="1"/>
  <c r="G27" i="40" a="1"/>
  <c r="G27" i="40" s="1"/>
  <c r="G12" i="40" s="1"/>
  <c r="G30" i="40" a="1"/>
  <c r="G30" i="40" s="1"/>
  <c r="G15" i="40" s="1"/>
  <c r="G25" i="40" a="1"/>
  <c r="G25" i="40" s="1"/>
  <c r="G10" i="40" s="1"/>
  <c r="G28" i="40" a="1"/>
  <c r="G28" i="40" s="1"/>
  <c r="G13" i="40" s="1"/>
  <c r="G31" i="40" a="1"/>
  <c r="G31" i="40" s="1"/>
  <c r="G16" i="40" s="1"/>
  <c r="G32" i="40" a="1"/>
  <c r="G32" i="40" s="1"/>
  <c r="G17" i="40" s="1"/>
  <c r="G26" i="40" a="1"/>
  <c r="G26" i="40" s="1"/>
  <c r="G11" i="40" s="1"/>
  <c r="G29" i="40" a="1"/>
  <c r="G29" i="40" s="1"/>
  <c r="G14" i="40" s="1"/>
  <c r="G24" i="40" a="1"/>
  <c r="G24" i="40" s="1"/>
  <c r="G9" i="40" s="1"/>
  <c r="G23" i="40" a="1"/>
  <c r="G23" i="40" s="1"/>
  <c r="F8" i="40"/>
  <c r="F7" i="40" s="1"/>
  <c r="G22" i="2" s="1"/>
  <c r="F22" i="40"/>
  <c r="H42" i="40"/>
  <c r="H51" i="40"/>
  <c r="H50" i="40"/>
  <c r="H49" i="40"/>
  <c r="H44" i="40"/>
  <c r="H45" i="40"/>
  <c r="H43" i="40"/>
  <c r="E18" i="40"/>
  <c r="F7" i="37"/>
  <c r="F11" i="37"/>
  <c r="F9" i="37"/>
  <c r="F10" i="37"/>
  <c r="G10" i="43"/>
  <c r="G11" i="43"/>
  <c r="G53" i="37"/>
  <c r="G35" i="37"/>
  <c r="G41" i="37"/>
  <c r="G59" i="37"/>
  <c r="G47" i="37"/>
  <c r="G34" i="37"/>
  <c r="G40" i="37"/>
  <c r="G46" i="37"/>
  <c r="G52" i="37"/>
  <c r="G58" i="37"/>
  <c r="H29" i="37"/>
  <c r="H28" i="37"/>
  <c r="H21" i="37"/>
  <c r="H27" i="37"/>
  <c r="H22" i="37"/>
  <c r="H23" i="37"/>
  <c r="G39" i="37"/>
  <c r="G51" i="37"/>
  <c r="G57" i="37"/>
  <c r="G45" i="37"/>
  <c r="G33" i="37"/>
  <c r="G12" i="43"/>
  <c r="G9" i="43"/>
  <c r="G13" i="43"/>
  <c r="H59" i="43"/>
  <c r="H47" i="43"/>
  <c r="H53" i="43"/>
  <c r="H41" i="43"/>
  <c r="H35" i="43"/>
  <c r="H54" i="43"/>
  <c r="H48" i="43"/>
  <c r="H60" i="43"/>
  <c r="H42" i="43"/>
  <c r="H36" i="43"/>
  <c r="H61" i="43"/>
  <c r="H55" i="43"/>
  <c r="H37" i="43"/>
  <c r="H49" i="43"/>
  <c r="H43" i="43"/>
  <c r="I24" i="43"/>
  <c r="I23" i="43"/>
  <c r="I31" i="43"/>
  <c r="I30" i="43"/>
  <c r="I29" i="43"/>
  <c r="I25" i="43"/>
  <c r="J4" i="43"/>
  <c r="I4" i="37"/>
  <c r="I4" i="40"/>
  <c r="B14" i="11"/>
  <c r="B27" i="11" s="1"/>
  <c r="B15" i="11"/>
  <c r="B28" i="11" s="1"/>
  <c r="B13" i="11"/>
  <c r="B26" i="11" s="1"/>
  <c r="N119" i="4"/>
  <c r="N120" i="4"/>
  <c r="N118" i="4"/>
  <c r="T13" i="2" l="1"/>
  <c r="S21" i="3"/>
  <c r="E6" i="40"/>
  <c r="E13" i="1" s="1"/>
  <c r="F23" i="2"/>
  <c r="G10" i="37"/>
  <c r="H27" i="40" a="1"/>
  <c r="H27" i="40" s="1"/>
  <c r="H12" i="40" s="1"/>
  <c r="H25" i="40" a="1"/>
  <c r="H25" i="40" s="1"/>
  <c r="H10" i="40" s="1"/>
  <c r="H28" i="40" a="1"/>
  <c r="H28" i="40" s="1"/>
  <c r="H13" i="40" s="1"/>
  <c r="H23" i="40" a="1"/>
  <c r="H23" i="40" s="1"/>
  <c r="H29" i="40" a="1"/>
  <c r="H29" i="40" s="1"/>
  <c r="H14" i="40" s="1"/>
  <c r="H32" i="40" a="1"/>
  <c r="H32" i="40" s="1"/>
  <c r="H17" i="40" s="1"/>
  <c r="H26" i="40" a="1"/>
  <c r="H26" i="40" s="1"/>
  <c r="H11" i="40" s="1"/>
  <c r="H31" i="40" a="1"/>
  <c r="H31" i="40" s="1"/>
  <c r="H16" i="40" s="1"/>
  <c r="H24" i="40" a="1"/>
  <c r="H24" i="40" s="1"/>
  <c r="H9" i="40" s="1"/>
  <c r="H30" i="40" a="1"/>
  <c r="H30" i="40" s="1"/>
  <c r="H15" i="40" s="1"/>
  <c r="I45" i="40"/>
  <c r="I44" i="40"/>
  <c r="I43" i="40"/>
  <c r="I42" i="40"/>
  <c r="I51" i="40"/>
  <c r="I50" i="40"/>
  <c r="I49" i="40"/>
  <c r="F18" i="40"/>
  <c r="G8" i="40"/>
  <c r="G7" i="40" s="1"/>
  <c r="G22" i="40"/>
  <c r="G11" i="37"/>
  <c r="F6" i="37"/>
  <c r="F14" i="1" s="1"/>
  <c r="G7" i="37"/>
  <c r="G9" i="37"/>
  <c r="G8" i="37"/>
  <c r="H10" i="43"/>
  <c r="H34" i="37"/>
  <c r="H40" i="37"/>
  <c r="H46" i="37"/>
  <c r="H52" i="37"/>
  <c r="H58" i="37"/>
  <c r="H33" i="37"/>
  <c r="H45" i="37"/>
  <c r="H57" i="37"/>
  <c r="H51" i="37"/>
  <c r="H39" i="37"/>
  <c r="H47" i="37"/>
  <c r="H59" i="37"/>
  <c r="H35" i="37"/>
  <c r="H41" i="37"/>
  <c r="H53" i="37"/>
  <c r="I22" i="37"/>
  <c r="I27" i="37"/>
  <c r="I29" i="37"/>
  <c r="I23" i="37"/>
  <c r="I21" i="37"/>
  <c r="I28" i="37"/>
  <c r="H12" i="43"/>
  <c r="H9" i="43"/>
  <c r="H11" i="43"/>
  <c r="H13" i="43"/>
  <c r="I61" i="43"/>
  <c r="I55" i="43"/>
  <c r="I49" i="43"/>
  <c r="I43" i="43"/>
  <c r="I37" i="43"/>
  <c r="I59" i="43"/>
  <c r="I53" i="43"/>
  <c r="I41" i="43"/>
  <c r="I35" i="43"/>
  <c r="I47" i="43"/>
  <c r="I60" i="43"/>
  <c r="I48" i="43"/>
  <c r="I54" i="43"/>
  <c r="I42" i="43"/>
  <c r="I36" i="43"/>
  <c r="J23" i="43"/>
  <c r="J31" i="43"/>
  <c r="J30" i="43"/>
  <c r="J25" i="43"/>
  <c r="J29" i="43"/>
  <c r="J24" i="43"/>
  <c r="B20" i="11"/>
  <c r="B33" i="11"/>
  <c r="B39" i="11" s="1"/>
  <c r="B19" i="11"/>
  <c r="B32" i="11"/>
  <c r="B38" i="11" s="1"/>
  <c r="B21" i="11"/>
  <c r="B34" i="11"/>
  <c r="B40" i="11" s="1"/>
  <c r="C13" i="11"/>
  <c r="K4" i="43"/>
  <c r="J4" i="37"/>
  <c r="J4" i="40"/>
  <c r="U13" i="2" l="1"/>
  <c r="T21" i="3"/>
  <c r="G18" i="40"/>
  <c r="H22" i="2"/>
  <c r="F6" i="40"/>
  <c r="F13" i="1" s="1"/>
  <c r="G23" i="2"/>
  <c r="H9" i="37"/>
  <c r="G6" i="37"/>
  <c r="G14" i="1" s="1"/>
  <c r="J45" i="40"/>
  <c r="J44" i="40"/>
  <c r="J43" i="40"/>
  <c r="J42" i="40"/>
  <c r="J51" i="40"/>
  <c r="J50" i="40"/>
  <c r="J49" i="40"/>
  <c r="H8" i="40"/>
  <c r="H7" i="40" s="1"/>
  <c r="I22" i="2" s="1"/>
  <c r="H22" i="40"/>
  <c r="I29" i="40" a="1"/>
  <c r="I29" i="40" s="1"/>
  <c r="I14" i="40" s="1"/>
  <c r="I23" i="40" a="1"/>
  <c r="I23" i="40" s="1"/>
  <c r="I32" i="40" a="1"/>
  <c r="I32" i="40" s="1"/>
  <c r="I17" i="40" s="1"/>
  <c r="I27" i="40" a="1"/>
  <c r="I27" i="40" s="1"/>
  <c r="I12" i="40" s="1"/>
  <c r="I30" i="40" a="1"/>
  <c r="I30" i="40" s="1"/>
  <c r="I15" i="40" s="1"/>
  <c r="I25" i="40" a="1"/>
  <c r="I25" i="40" s="1"/>
  <c r="I10" i="40" s="1"/>
  <c r="I24" i="40" a="1"/>
  <c r="I24" i="40" s="1"/>
  <c r="I9" i="40" s="1"/>
  <c r="I26" i="40" a="1"/>
  <c r="I26" i="40" s="1"/>
  <c r="I11" i="40" s="1"/>
  <c r="I28" i="40" a="1"/>
  <c r="I28" i="40" s="1"/>
  <c r="I13" i="40" s="1"/>
  <c r="I31" i="40" a="1"/>
  <c r="I31" i="40" s="1"/>
  <c r="I16" i="40" s="1"/>
  <c r="H11" i="37"/>
  <c r="H8" i="37"/>
  <c r="H7" i="37"/>
  <c r="H10" i="37"/>
  <c r="I58" i="37"/>
  <c r="I34" i="37"/>
  <c r="I40" i="37"/>
  <c r="I46" i="37"/>
  <c r="I52" i="37"/>
  <c r="I39" i="37"/>
  <c r="I51" i="37"/>
  <c r="I57" i="37"/>
  <c r="I45" i="37"/>
  <c r="I33" i="37"/>
  <c r="I41" i="37"/>
  <c r="I53" i="37"/>
  <c r="I47" i="37"/>
  <c r="I59" i="37"/>
  <c r="I35" i="37"/>
  <c r="J29" i="37"/>
  <c r="J28" i="37"/>
  <c r="J22" i="37"/>
  <c r="J23" i="37"/>
  <c r="J21" i="37"/>
  <c r="J27" i="37"/>
  <c r="I12" i="43"/>
  <c r="I11" i="43"/>
  <c r="I9" i="43"/>
  <c r="I10" i="43"/>
  <c r="I13" i="43"/>
  <c r="J54" i="43"/>
  <c r="J60" i="43"/>
  <c r="J48" i="43"/>
  <c r="J36" i="43"/>
  <c r="J42" i="43"/>
  <c r="J49" i="43"/>
  <c r="J61" i="43"/>
  <c r="J43" i="43"/>
  <c r="J37" i="43"/>
  <c r="J55" i="43"/>
  <c r="J47" i="43"/>
  <c r="J59" i="43"/>
  <c r="J53" i="43"/>
  <c r="J41" i="43"/>
  <c r="J35" i="43"/>
  <c r="K31" i="43"/>
  <c r="K30" i="43"/>
  <c r="K29" i="43"/>
  <c r="K25" i="43"/>
  <c r="K24" i="43"/>
  <c r="K23" i="43"/>
  <c r="L4" i="43"/>
  <c r="K4" i="37"/>
  <c r="K4" i="40"/>
  <c r="V13" i="2" l="1"/>
  <c r="U21" i="3"/>
  <c r="I7" i="37"/>
  <c r="I10" i="37"/>
  <c r="I8" i="37"/>
  <c r="G6" i="40"/>
  <c r="G13" i="1" s="1"/>
  <c r="H23" i="2"/>
  <c r="H6" i="37"/>
  <c r="H14" i="1" s="1"/>
  <c r="H18" i="40"/>
  <c r="J26" i="40" a="1"/>
  <c r="J26" i="40" s="1"/>
  <c r="J11" i="40" s="1"/>
  <c r="J24" i="40" a="1"/>
  <c r="J24" i="40" s="1"/>
  <c r="J9" i="40" s="1"/>
  <c r="J29" i="40" a="1"/>
  <c r="J29" i="40" s="1"/>
  <c r="J14" i="40" s="1"/>
  <c r="J23" i="40" a="1"/>
  <c r="J23" i="40" s="1"/>
  <c r="J27" i="40" a="1"/>
  <c r="J27" i="40" s="1"/>
  <c r="J12" i="40" s="1"/>
  <c r="J30" i="40" a="1"/>
  <c r="J30" i="40" s="1"/>
  <c r="J15" i="40" s="1"/>
  <c r="J31" i="40" a="1"/>
  <c r="J31" i="40" s="1"/>
  <c r="J16" i="40" s="1"/>
  <c r="J32" i="40" a="1"/>
  <c r="J32" i="40" s="1"/>
  <c r="J17" i="40" s="1"/>
  <c r="J28" i="40" a="1"/>
  <c r="J28" i="40" s="1"/>
  <c r="J13" i="40" s="1"/>
  <c r="J25" i="40" a="1"/>
  <c r="J25" i="40" s="1"/>
  <c r="J10" i="40" s="1"/>
  <c r="K42" i="40"/>
  <c r="K51" i="40"/>
  <c r="K50" i="40"/>
  <c r="K49" i="40"/>
  <c r="K45" i="40"/>
  <c r="K44" i="40"/>
  <c r="K43" i="40"/>
  <c r="I8" i="40"/>
  <c r="I7" i="40" s="1"/>
  <c r="J22" i="2" s="1"/>
  <c r="I22" i="40"/>
  <c r="I11" i="37"/>
  <c r="I9" i="37"/>
  <c r="K29" i="37"/>
  <c r="K23" i="37"/>
  <c r="K21" i="37"/>
  <c r="K28" i="37"/>
  <c r="K27" i="37"/>
  <c r="K22" i="37"/>
  <c r="J33" i="37"/>
  <c r="J39" i="37"/>
  <c r="J45" i="37"/>
  <c r="J51" i="37"/>
  <c r="J57" i="37"/>
  <c r="J35" i="37"/>
  <c r="J47" i="37"/>
  <c r="J59" i="37"/>
  <c r="J41" i="37"/>
  <c r="J53" i="37"/>
  <c r="J52" i="37"/>
  <c r="J34" i="37"/>
  <c r="J40" i="37"/>
  <c r="J46" i="37"/>
  <c r="J58" i="37"/>
  <c r="J9" i="43"/>
  <c r="J10" i="43"/>
  <c r="J13" i="43"/>
  <c r="J12" i="43"/>
  <c r="J11" i="43"/>
  <c r="K53" i="43"/>
  <c r="K47" i="43"/>
  <c r="K59" i="43"/>
  <c r="K41" i="43"/>
  <c r="K35" i="43"/>
  <c r="K60" i="43"/>
  <c r="K54" i="43"/>
  <c r="K48" i="43"/>
  <c r="K42" i="43"/>
  <c r="K36" i="43"/>
  <c r="K43" i="43"/>
  <c r="K37" i="43"/>
  <c r="K55" i="43"/>
  <c r="K61" i="43"/>
  <c r="K49" i="43"/>
  <c r="L31" i="43"/>
  <c r="L30" i="43"/>
  <c r="L29" i="43"/>
  <c r="L25" i="43"/>
  <c r="L24" i="43"/>
  <c r="L23" i="43"/>
  <c r="M4" i="43"/>
  <c r="L4" i="37"/>
  <c r="L4" i="40"/>
  <c r="W13" i="2" l="1"/>
  <c r="V21" i="3"/>
  <c r="H6" i="40"/>
  <c r="H13" i="1" s="1"/>
  <c r="I23" i="2"/>
  <c r="I6" i="37"/>
  <c r="I14" i="1" s="1"/>
  <c r="J10" i="37"/>
  <c r="J8" i="40"/>
  <c r="J7" i="40" s="1"/>
  <c r="K22" i="2" s="1"/>
  <c r="J22" i="40"/>
  <c r="L45" i="40"/>
  <c r="L44" i="40"/>
  <c r="L43" i="40"/>
  <c r="L50" i="40"/>
  <c r="L49" i="40"/>
  <c r="L42" i="40"/>
  <c r="L51" i="40"/>
  <c r="I18" i="40"/>
  <c r="J23" i="2" s="1"/>
  <c r="K26" i="40" a="1"/>
  <c r="K26" i="40" s="1"/>
  <c r="K11" i="40" s="1"/>
  <c r="K29" i="40" a="1"/>
  <c r="K29" i="40" s="1"/>
  <c r="K14" i="40" s="1"/>
  <c r="K23" i="40" a="1"/>
  <c r="K23" i="40" s="1"/>
  <c r="K24" i="40" a="1"/>
  <c r="K24" i="40" s="1"/>
  <c r="K9" i="40" s="1"/>
  <c r="K32" i="40" a="1"/>
  <c r="K32" i="40" s="1"/>
  <c r="K17" i="40" s="1"/>
  <c r="K27" i="40" a="1"/>
  <c r="K27" i="40" s="1"/>
  <c r="K12" i="40" s="1"/>
  <c r="K28" i="40" a="1"/>
  <c r="K28" i="40" s="1"/>
  <c r="K13" i="40" s="1"/>
  <c r="K25" i="40" a="1"/>
  <c r="K25" i="40" s="1"/>
  <c r="K10" i="40" s="1"/>
  <c r="K31" i="40" a="1"/>
  <c r="K31" i="40" s="1"/>
  <c r="K16" i="40" s="1"/>
  <c r="K30" i="40" a="1"/>
  <c r="K30" i="40" s="1"/>
  <c r="K15" i="40" s="1"/>
  <c r="J7" i="37"/>
  <c r="J11" i="37"/>
  <c r="J9" i="37"/>
  <c r="J8" i="37"/>
  <c r="K10" i="43"/>
  <c r="K46" i="37"/>
  <c r="K58" i="37"/>
  <c r="K34" i="37"/>
  <c r="K40" i="37"/>
  <c r="K52" i="37"/>
  <c r="L29" i="37"/>
  <c r="L28" i="37"/>
  <c r="L27" i="37"/>
  <c r="L23" i="37"/>
  <c r="L21" i="37"/>
  <c r="L22" i="37"/>
  <c r="K33" i="37"/>
  <c r="K39" i="37"/>
  <c r="K45" i="37"/>
  <c r="K51" i="37"/>
  <c r="K57" i="37"/>
  <c r="K41" i="37"/>
  <c r="K53" i="37"/>
  <c r="K59" i="37"/>
  <c r="K47" i="37"/>
  <c r="K35" i="37"/>
  <c r="K11" i="43"/>
  <c r="K9" i="43"/>
  <c r="K12" i="43"/>
  <c r="K13" i="43"/>
  <c r="L53" i="43"/>
  <c r="L47" i="43"/>
  <c r="L41" i="43"/>
  <c r="L35" i="43"/>
  <c r="L59" i="43"/>
  <c r="L60" i="43"/>
  <c r="L54" i="43"/>
  <c r="L48" i="43"/>
  <c r="L42" i="43"/>
  <c r="L36" i="43"/>
  <c r="L49" i="43"/>
  <c r="L55" i="43"/>
  <c r="L43" i="43"/>
  <c r="L37" i="43"/>
  <c r="L61" i="43"/>
  <c r="M31" i="43"/>
  <c r="M30" i="43"/>
  <c r="M29" i="43"/>
  <c r="M25" i="43"/>
  <c r="M24" i="43"/>
  <c r="M23" i="43"/>
  <c r="N4" i="43"/>
  <c r="M4" i="37"/>
  <c r="M4" i="40"/>
  <c r="X13" i="2" l="1"/>
  <c r="W21" i="3"/>
  <c r="I6" i="40"/>
  <c r="I13" i="1" s="1"/>
  <c r="L28" i="40" a="1"/>
  <c r="L28" i="40" s="1"/>
  <c r="L13" i="40" s="1"/>
  <c r="L31" i="40" a="1"/>
  <c r="L31" i="40" s="1"/>
  <c r="L16" i="40" s="1"/>
  <c r="L26" i="40" a="1"/>
  <c r="L26" i="40" s="1"/>
  <c r="L11" i="40" s="1"/>
  <c r="L29" i="40" a="1"/>
  <c r="L29" i="40" s="1"/>
  <c r="L14" i="40" s="1"/>
  <c r="L23" i="40" a="1"/>
  <c r="L23" i="40" s="1"/>
  <c r="L24" i="40" a="1"/>
  <c r="L24" i="40" s="1"/>
  <c r="L9" i="40" s="1"/>
  <c r="L32" i="40" a="1"/>
  <c r="L32" i="40" s="1"/>
  <c r="L17" i="40" s="1"/>
  <c r="L25" i="40" a="1"/>
  <c r="L25" i="40" s="1"/>
  <c r="L10" i="40" s="1"/>
  <c r="L27" i="40" a="1"/>
  <c r="L27" i="40" s="1"/>
  <c r="L12" i="40" s="1"/>
  <c r="L30" i="40" a="1"/>
  <c r="L30" i="40" s="1"/>
  <c r="L15" i="40" s="1"/>
  <c r="J18" i="40"/>
  <c r="K8" i="40"/>
  <c r="K7" i="40" s="1"/>
  <c r="K22" i="40"/>
  <c r="M42" i="40"/>
  <c r="M51" i="40"/>
  <c r="M45" i="40"/>
  <c r="M44" i="40"/>
  <c r="M43" i="40"/>
  <c r="M50" i="40"/>
  <c r="M49" i="40"/>
  <c r="K7" i="37"/>
  <c r="J6" i="37"/>
  <c r="J14" i="1" s="1"/>
  <c r="K11" i="37"/>
  <c r="K10" i="37"/>
  <c r="K9" i="37"/>
  <c r="K8" i="37"/>
  <c r="L40" i="37"/>
  <c r="L52" i="37"/>
  <c r="L34" i="37"/>
  <c r="L46" i="37"/>
  <c r="L58" i="37"/>
  <c r="L57" i="37"/>
  <c r="L33" i="37"/>
  <c r="L39" i="37"/>
  <c r="L45" i="37"/>
  <c r="L51" i="37"/>
  <c r="M29" i="37"/>
  <c r="M28" i="37"/>
  <c r="M27" i="37"/>
  <c r="M23" i="37"/>
  <c r="M22" i="37"/>
  <c r="M21" i="37"/>
  <c r="L35" i="37"/>
  <c r="L47" i="37"/>
  <c r="L53" i="37"/>
  <c r="L59" i="37"/>
  <c r="L41" i="37"/>
  <c r="L11" i="43"/>
  <c r="L9" i="43"/>
  <c r="L13" i="43"/>
  <c r="L10" i="43"/>
  <c r="L12" i="43"/>
  <c r="M53" i="43"/>
  <c r="M59" i="43"/>
  <c r="M41" i="43"/>
  <c r="M47" i="43"/>
  <c r="M35" i="43"/>
  <c r="M60" i="43"/>
  <c r="M48" i="43"/>
  <c r="M42" i="43"/>
  <c r="M36" i="43"/>
  <c r="M54" i="43"/>
  <c r="M55" i="43"/>
  <c r="M49" i="43"/>
  <c r="M61" i="43"/>
  <c r="M43" i="43"/>
  <c r="M37" i="43"/>
  <c r="N31" i="43"/>
  <c r="N30" i="43"/>
  <c r="N29" i="43"/>
  <c r="N25" i="43"/>
  <c r="N24" i="43"/>
  <c r="N23" i="43"/>
  <c r="N4" i="37"/>
  <c r="N4" i="40"/>
  <c r="Y13" i="2" l="1"/>
  <c r="X21" i="3"/>
  <c r="K18" i="40"/>
  <c r="L22" i="2"/>
  <c r="J6" i="40"/>
  <c r="J13" i="1" s="1"/>
  <c r="K23" i="2"/>
  <c r="K6" i="37"/>
  <c r="K14" i="1" s="1"/>
  <c r="M25" i="40" a="1"/>
  <c r="M25" i="40" s="1"/>
  <c r="M10" i="40" s="1"/>
  <c r="M28" i="40" a="1"/>
  <c r="M28" i="40" s="1"/>
  <c r="M13" i="40" s="1"/>
  <c r="M26" i="40" a="1"/>
  <c r="M26" i="40" s="1"/>
  <c r="M11" i="40" s="1"/>
  <c r="M29" i="40" a="1"/>
  <c r="M29" i="40" s="1"/>
  <c r="M14" i="40" s="1"/>
  <c r="M30" i="40" a="1"/>
  <c r="M30" i="40" s="1"/>
  <c r="M15" i="40" s="1"/>
  <c r="M23" i="40" a="1"/>
  <c r="M23" i="40" s="1"/>
  <c r="M32" i="40" a="1"/>
  <c r="M32" i="40" s="1"/>
  <c r="M17" i="40" s="1"/>
  <c r="M24" i="40" a="1"/>
  <c r="M24" i="40" s="1"/>
  <c r="M9" i="40" s="1"/>
  <c r="M27" i="40" a="1"/>
  <c r="M27" i="40" s="1"/>
  <c r="M12" i="40" s="1"/>
  <c r="M31" i="40" a="1"/>
  <c r="M31" i="40" s="1"/>
  <c r="M16" i="40" s="1"/>
  <c r="L22" i="40"/>
  <c r="L8" i="40"/>
  <c r="L7" i="40" s="1"/>
  <c r="N45" i="40"/>
  <c r="N44" i="40"/>
  <c r="N43" i="40"/>
  <c r="N42" i="40"/>
  <c r="N51" i="40"/>
  <c r="N50" i="40"/>
  <c r="N49" i="40"/>
  <c r="L11" i="37"/>
  <c r="L7" i="37"/>
  <c r="L10" i="37"/>
  <c r="L9" i="37"/>
  <c r="L8" i="37"/>
  <c r="M34" i="37"/>
  <c r="M46" i="37"/>
  <c r="M58" i="37"/>
  <c r="M40" i="37"/>
  <c r="M52" i="37"/>
  <c r="M35" i="37"/>
  <c r="M41" i="37"/>
  <c r="M47" i="37"/>
  <c r="M53" i="37"/>
  <c r="M59" i="37"/>
  <c r="M51" i="37"/>
  <c r="M33" i="37"/>
  <c r="M39" i="37"/>
  <c r="M45" i="37"/>
  <c r="M57" i="37"/>
  <c r="N29" i="37"/>
  <c r="N28" i="37"/>
  <c r="N27" i="37"/>
  <c r="N23" i="37"/>
  <c r="N22" i="37"/>
  <c r="N21" i="37"/>
  <c r="M9" i="43"/>
  <c r="M12" i="43"/>
  <c r="M10" i="43"/>
  <c r="M11" i="43"/>
  <c r="M13" i="43"/>
  <c r="N59" i="43"/>
  <c r="N53" i="43"/>
  <c r="N47" i="43"/>
  <c r="N35" i="43"/>
  <c r="N41" i="43"/>
  <c r="N42" i="43"/>
  <c r="N36" i="43"/>
  <c r="N60" i="43"/>
  <c r="N48" i="43"/>
  <c r="N54" i="43"/>
  <c r="N61" i="43"/>
  <c r="N49" i="43"/>
  <c r="N55" i="43"/>
  <c r="N43" i="43"/>
  <c r="N37" i="43"/>
  <c r="Z13" i="2" l="1"/>
  <c r="Y21" i="3" s="1"/>
  <c r="L18" i="40"/>
  <c r="M22" i="2"/>
  <c r="K6" i="40"/>
  <c r="K13" i="1" s="1"/>
  <c r="L23" i="2"/>
  <c r="M8" i="40"/>
  <c r="M7" i="40" s="1"/>
  <c r="M22" i="40"/>
  <c r="N23" i="40" a="1"/>
  <c r="N23" i="40" s="1"/>
  <c r="N25" i="40" a="1"/>
  <c r="N25" i="40" s="1"/>
  <c r="N28" i="40" a="1"/>
  <c r="N28" i="40" s="1"/>
  <c r="N31" i="40" a="1"/>
  <c r="N31" i="40" s="1"/>
  <c r="N26" i="40" a="1"/>
  <c r="N26" i="40" s="1"/>
  <c r="N27" i="40" a="1"/>
  <c r="N27" i="40" s="1"/>
  <c r="N30" i="40" a="1"/>
  <c r="N30" i="40" s="1"/>
  <c r="N29" i="40" a="1"/>
  <c r="N29" i="40" s="1"/>
  <c r="N32" i="40" a="1"/>
  <c r="N32" i="40" s="1"/>
  <c r="N24" i="40" a="1"/>
  <c r="N24" i="40" s="1"/>
  <c r="M8" i="37"/>
  <c r="L6" i="37"/>
  <c r="L14" i="1" s="1"/>
  <c r="M11" i="37"/>
  <c r="M7" i="37"/>
  <c r="M9" i="37"/>
  <c r="M10" i="37"/>
  <c r="N9" i="43"/>
  <c r="O9" i="43" s="1"/>
  <c r="N45" i="37"/>
  <c r="N57" i="37"/>
  <c r="N33" i="37"/>
  <c r="N39" i="37"/>
  <c r="N51" i="37"/>
  <c r="N40" i="37"/>
  <c r="N52" i="37"/>
  <c r="N58" i="37"/>
  <c r="N34" i="37"/>
  <c r="N46" i="37"/>
  <c r="N59" i="37"/>
  <c r="N35" i="37"/>
  <c r="N41" i="37"/>
  <c r="N47" i="37"/>
  <c r="N53" i="37"/>
  <c r="N11" i="43"/>
  <c r="O11" i="43" s="1"/>
  <c r="N10" i="43"/>
  <c r="O10" i="43" s="1"/>
  <c r="N13" i="43"/>
  <c r="O13" i="43" s="1"/>
  <c r="N12" i="43"/>
  <c r="O12" i="43" s="1"/>
  <c r="AA13" i="2" l="1"/>
  <c r="Z21" i="3" s="1"/>
  <c r="M18" i="40"/>
  <c r="N22" i="2"/>
  <c r="L6" i="40"/>
  <c r="L13" i="1" s="1"/>
  <c r="M23" i="2"/>
  <c r="M6" i="37"/>
  <c r="M14" i="1" s="1"/>
  <c r="N12" i="40"/>
  <c r="O12" i="40" s="1"/>
  <c r="O27" i="40"/>
  <c r="N11" i="40"/>
  <c r="O11" i="40" s="1"/>
  <c r="O26" i="40"/>
  <c r="N16" i="40"/>
  <c r="O16" i="40" s="1"/>
  <c r="O31" i="40"/>
  <c r="N13" i="40"/>
  <c r="O13" i="40" s="1"/>
  <c r="O28" i="40"/>
  <c r="N9" i="40"/>
  <c r="O9" i="40" s="1"/>
  <c r="O24" i="40"/>
  <c r="N10" i="40"/>
  <c r="O10" i="40" s="1"/>
  <c r="O25" i="40"/>
  <c r="N8" i="40"/>
  <c r="O23" i="40"/>
  <c r="N22" i="40"/>
  <c r="O22" i="40" s="1"/>
  <c r="N17" i="40"/>
  <c r="O17" i="40" s="1"/>
  <c r="O32" i="40"/>
  <c r="N14" i="40"/>
  <c r="O14" i="40" s="1"/>
  <c r="O29" i="40"/>
  <c r="N15" i="40"/>
  <c r="O15" i="40" s="1"/>
  <c r="O30" i="40"/>
  <c r="N10" i="37"/>
  <c r="O10" i="37" s="1"/>
  <c r="N8" i="37"/>
  <c r="O8" i="37" s="1"/>
  <c r="N7" i="37"/>
  <c r="O7" i="37" s="1"/>
  <c r="N11" i="37"/>
  <c r="O11" i="37" s="1"/>
  <c r="N9" i="37"/>
  <c r="O9" i="37" s="1"/>
  <c r="AB13" i="2" l="1"/>
  <c r="AC13" i="2" s="1"/>
  <c r="AA21" i="3"/>
  <c r="AB21" i="3" s="1"/>
  <c r="M6" i="40"/>
  <c r="M13" i="1" s="1"/>
  <c r="N23" i="2"/>
  <c r="N7" i="40"/>
  <c r="O7" i="40" s="1"/>
  <c r="O8" i="40"/>
  <c r="N6" i="37"/>
  <c r="N14" i="1" s="1"/>
  <c r="AD13" i="2" l="1"/>
  <c r="O6" i="37"/>
  <c r="N18" i="40"/>
  <c r="O18" i="40" s="1"/>
  <c r="O22" i="2"/>
  <c r="AE13" i="2" l="1"/>
  <c r="AD21" i="3"/>
  <c r="AC21" i="3"/>
  <c r="N6" i="40"/>
  <c r="N13" i="1" s="1"/>
  <c r="O23" i="2"/>
  <c r="P23" i="2" s="1"/>
  <c r="AF13" i="2" l="1"/>
  <c r="C12" i="3"/>
  <c r="AG13" i="2" l="1"/>
  <c r="AF21" i="3"/>
  <c r="AE21" i="3"/>
  <c r="C34" i="2"/>
  <c r="C6" i="3"/>
  <c r="C23" i="3"/>
  <c r="D24" i="2"/>
  <c r="D9" i="2"/>
  <c r="E9" i="2" s="1"/>
  <c r="F9" i="2" s="1"/>
  <c r="G9" i="2" s="1"/>
  <c r="H9" i="2" s="1"/>
  <c r="I9" i="2" s="1"/>
  <c r="J9" i="2" s="1"/>
  <c r="K9" i="2" s="1"/>
  <c r="L9" i="2" s="1"/>
  <c r="M9" i="2" s="1"/>
  <c r="N9" i="2" s="1"/>
  <c r="O9" i="2" s="1"/>
  <c r="C25" i="2"/>
  <c r="C29" i="2"/>
  <c r="AH13" i="2" l="1"/>
  <c r="AG21" i="3"/>
  <c r="C37" i="2"/>
  <c r="E24" i="2"/>
  <c r="AI13" i="2" l="1"/>
  <c r="AH21" i="3"/>
  <c r="F24" i="2"/>
  <c r="AJ13" i="2" l="1"/>
  <c r="AI21" i="3"/>
  <c r="G24" i="2"/>
  <c r="AK13" i="2" l="1"/>
  <c r="AJ21" i="3"/>
  <c r="H24" i="2"/>
  <c r="AL13" i="2" l="1"/>
  <c r="AK21" i="3"/>
  <c r="I24" i="2"/>
  <c r="AM13" i="2" l="1"/>
  <c r="AL21" i="3"/>
  <c r="J24" i="2"/>
  <c r="AN13" i="2" l="1"/>
  <c r="AM21" i="3"/>
  <c r="K24" i="2"/>
  <c r="AO13" i="2" l="1"/>
  <c r="AP13" i="2" s="1"/>
  <c r="AN21" i="3"/>
  <c r="AO21" i="3" s="1"/>
  <c r="L24" i="2"/>
  <c r="AQ13" i="2" l="1"/>
  <c r="AP21" i="3"/>
  <c r="M24" i="2"/>
  <c r="AR13" i="2" l="1"/>
  <c r="N24" i="2"/>
  <c r="AS13" i="2" l="1"/>
  <c r="AR21" i="3"/>
  <c r="AQ21" i="3"/>
  <c r="O24" i="2"/>
  <c r="AT13" i="2" l="1"/>
  <c r="P9" i="2"/>
  <c r="Q9" i="2" s="1"/>
  <c r="R9" i="2" s="1"/>
  <c r="S9" i="2" s="1"/>
  <c r="T9" i="2" s="1"/>
  <c r="U9" i="2" s="1"/>
  <c r="V9" i="2" s="1"/>
  <c r="W9" i="2" s="1"/>
  <c r="X9" i="2" s="1"/>
  <c r="Y9" i="2" s="1"/>
  <c r="Z9" i="2" s="1"/>
  <c r="AA9" i="2" s="1"/>
  <c r="AB9" i="2" s="1"/>
  <c r="AC9" i="2" s="1"/>
  <c r="AD9" i="2" s="1"/>
  <c r="AE9" i="2" s="1"/>
  <c r="AF9" i="2" s="1"/>
  <c r="AG9" i="2" s="1"/>
  <c r="AH9" i="2" s="1"/>
  <c r="AI9" i="2" s="1"/>
  <c r="AJ9" i="2" s="1"/>
  <c r="AK9" i="2" s="1"/>
  <c r="AL9" i="2" s="1"/>
  <c r="AM9" i="2" s="1"/>
  <c r="AN9" i="2" s="1"/>
  <c r="AO9" i="2" s="1"/>
  <c r="AP9" i="2" s="1"/>
  <c r="AQ9" i="2" s="1"/>
  <c r="AR9" i="2" s="1"/>
  <c r="AS9" i="2" s="1"/>
  <c r="AT9" i="2" s="1"/>
  <c r="AU9" i="2" s="1"/>
  <c r="AV9" i="2" s="1"/>
  <c r="AW9" i="2" s="1"/>
  <c r="AX9" i="2" s="1"/>
  <c r="AY9" i="2" s="1"/>
  <c r="AZ9" i="2" s="1"/>
  <c r="BA9" i="2" s="1"/>
  <c r="BB9" i="2" s="1"/>
  <c r="BC9" i="2" s="1"/>
  <c r="BD9" i="2" s="1"/>
  <c r="BE9" i="2" s="1"/>
  <c r="BF9" i="2" s="1"/>
  <c r="BG9" i="2" s="1"/>
  <c r="BH9" i="2" s="1"/>
  <c r="BI9" i="2" s="1"/>
  <c r="BJ9" i="2" s="1"/>
  <c r="BK9" i="2" s="1"/>
  <c r="BL9" i="2" s="1"/>
  <c r="BM9" i="2" s="1"/>
  <c r="BN9" i="2" s="1"/>
  <c r="BO9" i="2" s="1"/>
  <c r="BP9" i="2" s="1"/>
  <c r="BQ9" i="2" s="1"/>
  <c r="BR9" i="2" s="1"/>
  <c r="BS9" i="2" s="1"/>
  <c r="BT9" i="2" s="1"/>
  <c r="BU9" i="2" s="1"/>
  <c r="BV9" i="2" s="1"/>
  <c r="BW9" i="2" s="1"/>
  <c r="BX9" i="2" s="1"/>
  <c r="BY9" i="2" s="1"/>
  <c r="BZ9" i="2" s="1"/>
  <c r="CA9" i="2" s="1"/>
  <c r="CB9" i="2" s="1"/>
  <c r="CC9" i="2" s="1"/>
  <c r="CD9" i="2" s="1"/>
  <c r="CE9" i="2" s="1"/>
  <c r="CF9" i="2" s="1"/>
  <c r="CG9" i="2" s="1"/>
  <c r="CH9" i="2" s="1"/>
  <c r="CI9" i="2" s="1"/>
  <c r="CJ9" i="2" s="1"/>
  <c r="CK9" i="2" s="1"/>
  <c r="CL9" i="2" s="1"/>
  <c r="CM9" i="2" s="1"/>
  <c r="CN9" i="2" s="1"/>
  <c r="CO9" i="2" s="1"/>
  <c r="CP9" i="2" s="1"/>
  <c r="CQ9" i="2" s="1"/>
  <c r="CR9" i="2" s="1"/>
  <c r="CS9" i="2" s="1"/>
  <c r="CT9" i="2" s="1"/>
  <c r="CU9" i="2" s="1"/>
  <c r="CV9" i="2" s="1"/>
  <c r="CW9" i="2" s="1"/>
  <c r="CX9" i="2" s="1"/>
  <c r="CY9" i="2" s="1"/>
  <c r="CZ9" i="2" s="1"/>
  <c r="DA9" i="2" s="1"/>
  <c r="DB9" i="2" s="1"/>
  <c r="DC9" i="2" s="1"/>
  <c r="P24" i="2"/>
  <c r="Q24" i="2" s="1"/>
  <c r="R24" i="2" s="1"/>
  <c r="S24" i="2" s="1"/>
  <c r="T24" i="2" s="1"/>
  <c r="U24" i="2" s="1"/>
  <c r="V24" i="2" s="1"/>
  <c r="W24" i="2" s="1"/>
  <c r="X24" i="2" s="1"/>
  <c r="Y24" i="2" s="1"/>
  <c r="Z24" i="2" s="1"/>
  <c r="AA24" i="2" s="1"/>
  <c r="AB24" i="2" s="1"/>
  <c r="AC24" i="2" s="1"/>
  <c r="AD24" i="2" s="1"/>
  <c r="AE24" i="2" s="1"/>
  <c r="AF24" i="2" s="1"/>
  <c r="AG24" i="2" s="1"/>
  <c r="AH24" i="2" s="1"/>
  <c r="AI24" i="2" s="1"/>
  <c r="AJ24" i="2" s="1"/>
  <c r="AK24" i="2" s="1"/>
  <c r="AL24" i="2" s="1"/>
  <c r="AM24" i="2" s="1"/>
  <c r="AN24" i="2" s="1"/>
  <c r="AO24" i="2" s="1"/>
  <c r="AP24" i="2" s="1"/>
  <c r="AQ24" i="2" s="1"/>
  <c r="AR24" i="2" s="1"/>
  <c r="AS24" i="2" s="1"/>
  <c r="AT24" i="2" s="1"/>
  <c r="AU24" i="2" s="1"/>
  <c r="AV24" i="2" s="1"/>
  <c r="AW24" i="2" s="1"/>
  <c r="AX24" i="2" s="1"/>
  <c r="AY24" i="2" s="1"/>
  <c r="AZ24" i="2" s="1"/>
  <c r="BA24" i="2" s="1"/>
  <c r="BB24" i="2" s="1"/>
  <c r="BC24" i="2" s="1"/>
  <c r="BD24" i="2" s="1"/>
  <c r="BE24" i="2" s="1"/>
  <c r="BF24" i="2" s="1"/>
  <c r="BG24" i="2" s="1"/>
  <c r="BH24" i="2" s="1"/>
  <c r="BI24" i="2" s="1"/>
  <c r="BJ24" i="2" s="1"/>
  <c r="BK24" i="2" s="1"/>
  <c r="BL24" i="2" s="1"/>
  <c r="BM24" i="2" s="1"/>
  <c r="BN24" i="2" s="1"/>
  <c r="BO24" i="2" s="1"/>
  <c r="BP24" i="2" s="1"/>
  <c r="BQ24" i="2" s="1"/>
  <c r="BR24" i="2" s="1"/>
  <c r="BS24" i="2" s="1"/>
  <c r="BT24" i="2" s="1"/>
  <c r="BU24" i="2" s="1"/>
  <c r="BV24" i="2" s="1"/>
  <c r="BW24" i="2" s="1"/>
  <c r="BX24" i="2" s="1"/>
  <c r="BY24" i="2" s="1"/>
  <c r="BZ24" i="2" s="1"/>
  <c r="CA24" i="2" s="1"/>
  <c r="CB24" i="2" s="1"/>
  <c r="CC24" i="2" s="1"/>
  <c r="CD24" i="2" s="1"/>
  <c r="CE24" i="2" s="1"/>
  <c r="CF24" i="2" s="1"/>
  <c r="CG24" i="2" s="1"/>
  <c r="CH24" i="2" s="1"/>
  <c r="CI24" i="2" s="1"/>
  <c r="CJ24" i="2" s="1"/>
  <c r="CK24" i="2" s="1"/>
  <c r="CL24" i="2" s="1"/>
  <c r="CM24" i="2" s="1"/>
  <c r="CN24" i="2" s="1"/>
  <c r="CO24" i="2" s="1"/>
  <c r="CP24" i="2" s="1"/>
  <c r="CQ24" i="2" s="1"/>
  <c r="CR24" i="2" s="1"/>
  <c r="CS24" i="2" s="1"/>
  <c r="CT24" i="2" s="1"/>
  <c r="CU24" i="2" s="1"/>
  <c r="CV24" i="2" s="1"/>
  <c r="CW24" i="2" s="1"/>
  <c r="CX24" i="2" s="1"/>
  <c r="CY24" i="2" s="1"/>
  <c r="CZ24" i="2" s="1"/>
  <c r="DA24" i="2" s="1"/>
  <c r="DB24" i="2" s="1"/>
  <c r="DC24" i="2" s="1"/>
  <c r="P28" i="2"/>
  <c r="Q28" i="2" s="1"/>
  <c r="R28" i="2" s="1"/>
  <c r="S28" i="2" s="1"/>
  <c r="T28" i="2" s="1"/>
  <c r="U28" i="2" s="1"/>
  <c r="V28" i="2" s="1"/>
  <c r="W28" i="2" s="1"/>
  <c r="X28" i="2" s="1"/>
  <c r="Y28" i="2" s="1"/>
  <c r="Z28" i="2" s="1"/>
  <c r="AA28" i="2" s="1"/>
  <c r="AB28" i="2" s="1"/>
  <c r="AC28" i="2" s="1"/>
  <c r="AD28" i="2" s="1"/>
  <c r="AE28" i="2" s="1"/>
  <c r="AF28" i="2" s="1"/>
  <c r="AG28" i="2" s="1"/>
  <c r="AH28" i="2" s="1"/>
  <c r="AI28" i="2" s="1"/>
  <c r="AJ28" i="2" s="1"/>
  <c r="AK28" i="2" s="1"/>
  <c r="AL28" i="2" s="1"/>
  <c r="AM28" i="2" s="1"/>
  <c r="AN28" i="2" s="1"/>
  <c r="AO28" i="2" s="1"/>
  <c r="AP28" i="2" s="1"/>
  <c r="AQ28" i="2" s="1"/>
  <c r="AR28" i="2" s="1"/>
  <c r="AS28" i="2" s="1"/>
  <c r="AT28" i="2" s="1"/>
  <c r="AU28" i="2" s="1"/>
  <c r="AV28" i="2" s="1"/>
  <c r="AW28" i="2" s="1"/>
  <c r="AX28" i="2" s="1"/>
  <c r="AY28" i="2" s="1"/>
  <c r="AZ28" i="2" s="1"/>
  <c r="BA28" i="2" s="1"/>
  <c r="BB28" i="2" s="1"/>
  <c r="BC28" i="2" s="1"/>
  <c r="BD28" i="2" s="1"/>
  <c r="BE28" i="2" s="1"/>
  <c r="BF28" i="2" s="1"/>
  <c r="BG28" i="2" s="1"/>
  <c r="BH28" i="2" s="1"/>
  <c r="BI28" i="2" s="1"/>
  <c r="BJ28" i="2" s="1"/>
  <c r="BK28" i="2" s="1"/>
  <c r="BL28" i="2" s="1"/>
  <c r="BM28" i="2" s="1"/>
  <c r="BN28" i="2" s="1"/>
  <c r="BO28" i="2" s="1"/>
  <c r="BP28" i="2" s="1"/>
  <c r="BQ28" i="2" s="1"/>
  <c r="BR28" i="2" s="1"/>
  <c r="BS28" i="2" s="1"/>
  <c r="BT28" i="2" s="1"/>
  <c r="BU28" i="2" s="1"/>
  <c r="BV28" i="2" s="1"/>
  <c r="BW28" i="2" s="1"/>
  <c r="BX28" i="2" s="1"/>
  <c r="BY28" i="2" s="1"/>
  <c r="BZ28" i="2" s="1"/>
  <c r="CA28" i="2" s="1"/>
  <c r="CB28" i="2" s="1"/>
  <c r="CC28" i="2" s="1"/>
  <c r="CD28" i="2" s="1"/>
  <c r="CE28" i="2" s="1"/>
  <c r="CF28" i="2" s="1"/>
  <c r="CG28" i="2" s="1"/>
  <c r="CH28" i="2" s="1"/>
  <c r="CI28" i="2" s="1"/>
  <c r="CJ28" i="2" s="1"/>
  <c r="CK28" i="2" s="1"/>
  <c r="CL28" i="2" s="1"/>
  <c r="CM28" i="2" s="1"/>
  <c r="CN28" i="2" s="1"/>
  <c r="CO28" i="2" s="1"/>
  <c r="CP28" i="2" s="1"/>
  <c r="CQ28" i="2" s="1"/>
  <c r="CR28" i="2" s="1"/>
  <c r="CS28" i="2" s="1"/>
  <c r="CT28" i="2" s="1"/>
  <c r="CU28" i="2" s="1"/>
  <c r="CV28" i="2" s="1"/>
  <c r="CW28" i="2" s="1"/>
  <c r="CX28" i="2" s="1"/>
  <c r="CY28" i="2" s="1"/>
  <c r="CZ28" i="2" s="1"/>
  <c r="DA28" i="2" s="1"/>
  <c r="DB28" i="2" s="1"/>
  <c r="DC28" i="2" s="1"/>
  <c r="AU13" i="2" l="1"/>
  <c r="AT21" i="3"/>
  <c r="AS21" i="3"/>
  <c r="C4" i="3"/>
  <c r="D4" i="2"/>
  <c r="D4" i="11"/>
  <c r="C4" i="9"/>
  <c r="AV13" i="2" l="1"/>
  <c r="AU21" i="3"/>
  <c r="D33" i="11"/>
  <c r="D32" i="11"/>
  <c r="D34" i="11"/>
  <c r="C66" i="9"/>
  <c r="C68" i="9"/>
  <c r="C67" i="9"/>
  <c r="C62" i="9"/>
  <c r="C86" i="9" s="1"/>
  <c r="C61" i="9"/>
  <c r="C85" i="9" s="1"/>
  <c r="C60" i="9"/>
  <c r="C84" i="9" s="1"/>
  <c r="C58" i="9"/>
  <c r="C59" i="9"/>
  <c r="C34" i="9" s="1"/>
  <c r="D20" i="11"/>
  <c r="D19" i="11"/>
  <c r="D21" i="11"/>
  <c r="D15" i="11"/>
  <c r="D14" i="11"/>
  <c r="D13" i="11"/>
  <c r="D54" i="11"/>
  <c r="D39" i="11" s="1"/>
  <c r="D27" i="11" s="1"/>
  <c r="D49" i="11"/>
  <c r="D51" i="11"/>
  <c r="D50" i="11"/>
  <c r="D19" i="2"/>
  <c r="D4" i="10"/>
  <c r="AW13" i="2" l="1"/>
  <c r="AV21" i="3"/>
  <c r="D38" i="11"/>
  <c r="D26" i="11" s="1"/>
  <c r="D40" i="11"/>
  <c r="D28" i="11" s="1"/>
  <c r="C78" i="9"/>
  <c r="C72" i="9"/>
  <c r="C79" i="9"/>
  <c r="C73" i="9"/>
  <c r="C80" i="9"/>
  <c r="C74" i="9"/>
  <c r="C36" i="9"/>
  <c r="D9" i="11"/>
  <c r="D8" i="11"/>
  <c r="D7" i="11"/>
  <c r="D57" i="11"/>
  <c r="E61" i="11" s="1"/>
  <c r="D58" i="11"/>
  <c r="E62" i="11" s="1"/>
  <c r="D56" i="11"/>
  <c r="E60" i="11" s="1"/>
  <c r="E54" i="11"/>
  <c r="D31" i="11"/>
  <c r="D11" i="10"/>
  <c r="D32" i="2" s="1"/>
  <c r="D12" i="11"/>
  <c r="D60" i="10"/>
  <c r="D10" i="10"/>
  <c r="D9" i="10"/>
  <c r="D8" i="10"/>
  <c r="AX13" i="2" l="1"/>
  <c r="D33" i="9"/>
  <c r="C32" i="9"/>
  <c r="D64" i="10"/>
  <c r="D65" i="10"/>
  <c r="D6" i="11"/>
  <c r="C22" i="3" s="1"/>
  <c r="C24" i="3" s="1"/>
  <c r="F54" i="11"/>
  <c r="G54" i="11" s="1"/>
  <c r="D63" i="10"/>
  <c r="C29" i="3"/>
  <c r="D81" i="10"/>
  <c r="D80" i="10"/>
  <c r="D79" i="10"/>
  <c r="E60" i="10"/>
  <c r="D7" i="10"/>
  <c r="AY13" i="2" l="1"/>
  <c r="AX21" i="3" s="1"/>
  <c r="AW21" i="3"/>
  <c r="C28" i="9"/>
  <c r="C26" i="9"/>
  <c r="C27" i="9"/>
  <c r="C48" i="9"/>
  <c r="C21" i="9" s="1"/>
  <c r="C49" i="9"/>
  <c r="C22" i="9" s="1"/>
  <c r="C47" i="9"/>
  <c r="C42" i="9"/>
  <c r="C15" i="9" s="1"/>
  <c r="C43" i="9"/>
  <c r="C16" i="9" s="1"/>
  <c r="C41" i="9"/>
  <c r="D35" i="9"/>
  <c r="D96" i="10"/>
  <c r="D94" i="10"/>
  <c r="E63" i="10"/>
  <c r="E64" i="10"/>
  <c r="E65" i="10"/>
  <c r="D95" i="10"/>
  <c r="D18" i="11"/>
  <c r="D69" i="10"/>
  <c r="D89" i="10" s="1"/>
  <c r="D74" i="10" s="1"/>
  <c r="D85" i="10"/>
  <c r="D70" i="10"/>
  <c r="D90" i="10" s="1"/>
  <c r="D75" i="10" s="1"/>
  <c r="D86" i="10"/>
  <c r="D71" i="10"/>
  <c r="D91" i="10" s="1"/>
  <c r="D84" i="10"/>
  <c r="D78" i="10"/>
  <c r="H54" i="11"/>
  <c r="D32" i="10"/>
  <c r="D34" i="10"/>
  <c r="D33" i="10"/>
  <c r="E81" i="10"/>
  <c r="E86" i="10" s="1"/>
  <c r="E80" i="10"/>
  <c r="E85" i="10" s="1"/>
  <c r="E79" i="10"/>
  <c r="E84" i="10" s="1"/>
  <c r="F60" i="10"/>
  <c r="D31" i="2"/>
  <c r="C30" i="3" s="1"/>
  <c r="AZ13" i="2" l="1"/>
  <c r="AY21" i="3" s="1"/>
  <c r="C8" i="43"/>
  <c r="C7" i="43"/>
  <c r="C25" i="9"/>
  <c r="C9" i="9" s="1"/>
  <c r="C14" i="9"/>
  <c r="C13" i="9" s="1"/>
  <c r="C7" i="9" s="1"/>
  <c r="C40" i="9"/>
  <c r="C20" i="9"/>
  <c r="C46" i="9"/>
  <c r="D39" i="10"/>
  <c r="D38" i="10"/>
  <c r="F63" i="10"/>
  <c r="F64" i="10"/>
  <c r="F65" i="10"/>
  <c r="E96" i="10"/>
  <c r="E95" i="10"/>
  <c r="E94" i="10"/>
  <c r="D76" i="10"/>
  <c r="D40" i="10"/>
  <c r="D83" i="10"/>
  <c r="I54" i="11"/>
  <c r="E78" i="10"/>
  <c r="D31" i="10"/>
  <c r="F81" i="10"/>
  <c r="F80" i="10"/>
  <c r="F79" i="10"/>
  <c r="F84" i="10" s="1"/>
  <c r="G60" i="10"/>
  <c r="BA13" i="2" l="1"/>
  <c r="AZ21" i="3"/>
  <c r="C6" i="43"/>
  <c r="C19" i="9"/>
  <c r="C8" i="9" s="1"/>
  <c r="C6" i="9" s="1"/>
  <c r="D7" i="2" s="1"/>
  <c r="G63" i="10"/>
  <c r="G65" i="10"/>
  <c r="G64" i="10"/>
  <c r="F85" i="10"/>
  <c r="F86" i="10"/>
  <c r="D37" i="10"/>
  <c r="D19" i="10"/>
  <c r="E83" i="10"/>
  <c r="J54" i="11"/>
  <c r="F78" i="10"/>
  <c r="G81" i="10"/>
  <c r="G80" i="10"/>
  <c r="G79" i="10"/>
  <c r="G84" i="10" s="1"/>
  <c r="H60" i="10"/>
  <c r="D4" i="9"/>
  <c r="D59" i="9" s="1"/>
  <c r="BB13" i="2" l="1"/>
  <c r="BC13" i="2" s="1"/>
  <c r="BA21" i="3"/>
  <c r="BB21" i="3" s="1"/>
  <c r="D21" i="2"/>
  <c r="C12" i="1"/>
  <c r="D67" i="9"/>
  <c r="D68" i="9"/>
  <c r="D66" i="9"/>
  <c r="D61" i="9"/>
  <c r="D85" i="9" s="1"/>
  <c r="D60" i="9"/>
  <c r="D84" i="9" s="1"/>
  <c r="D62" i="9"/>
  <c r="D86" i="9" s="1"/>
  <c r="D58" i="9"/>
  <c r="H63" i="10"/>
  <c r="H64" i="10"/>
  <c r="H65" i="10"/>
  <c r="G85" i="10"/>
  <c r="G86" i="10"/>
  <c r="D22" i="10"/>
  <c r="F83" i="10"/>
  <c r="K54" i="11"/>
  <c r="D34" i="9"/>
  <c r="G78" i="10"/>
  <c r="H81" i="10"/>
  <c r="H80" i="10"/>
  <c r="H79" i="10"/>
  <c r="I60" i="10"/>
  <c r="E4" i="9"/>
  <c r="E59" i="9" s="1"/>
  <c r="BD13" i="2" l="1"/>
  <c r="BC21" i="3" s="1"/>
  <c r="E67" i="9"/>
  <c r="E68" i="9"/>
  <c r="E66" i="9"/>
  <c r="D74" i="9"/>
  <c r="D80" i="9"/>
  <c r="E60" i="9"/>
  <c r="E84" i="9" s="1"/>
  <c r="E61" i="9"/>
  <c r="E85" i="9" s="1"/>
  <c r="E62" i="9"/>
  <c r="E86" i="9" s="1"/>
  <c r="D78" i="9"/>
  <c r="D72" i="9"/>
  <c r="D79" i="9"/>
  <c r="D73" i="9"/>
  <c r="E58" i="9"/>
  <c r="D36" i="9"/>
  <c r="I65" i="10"/>
  <c r="I64" i="10"/>
  <c r="I63" i="10"/>
  <c r="H86" i="10"/>
  <c r="H84" i="10"/>
  <c r="H85" i="10"/>
  <c r="G83" i="10"/>
  <c r="L54" i="11"/>
  <c r="E34" i="9"/>
  <c r="H78" i="10"/>
  <c r="I81" i="10"/>
  <c r="I80" i="10"/>
  <c r="I79" i="10"/>
  <c r="J60" i="10"/>
  <c r="F4" i="9"/>
  <c r="F59" i="9" s="1"/>
  <c r="BE13" i="2" l="1"/>
  <c r="F66" i="9"/>
  <c r="F67" i="9"/>
  <c r="F68" i="9"/>
  <c r="E73" i="9"/>
  <c r="E79" i="9"/>
  <c r="F60" i="9"/>
  <c r="F84" i="9" s="1"/>
  <c r="F61" i="9"/>
  <c r="F85" i="9" s="1"/>
  <c r="F62" i="9"/>
  <c r="F86" i="9" s="1"/>
  <c r="E78" i="9"/>
  <c r="E72" i="9"/>
  <c r="E74" i="9"/>
  <c r="E80" i="9"/>
  <c r="E33" i="9"/>
  <c r="D32" i="9"/>
  <c r="F58" i="9"/>
  <c r="J65" i="10"/>
  <c r="J64" i="10"/>
  <c r="J63" i="10"/>
  <c r="I84" i="10"/>
  <c r="I85" i="10"/>
  <c r="I86" i="10"/>
  <c r="H83" i="10"/>
  <c r="M54" i="11"/>
  <c r="F34" i="9"/>
  <c r="I78" i="10"/>
  <c r="J81" i="10"/>
  <c r="J80" i="10"/>
  <c r="J79" i="10"/>
  <c r="K60" i="10"/>
  <c r="G4" i="9"/>
  <c r="G59" i="9" s="1"/>
  <c r="BF13" i="2" l="1"/>
  <c r="BE21" i="3"/>
  <c r="BD21" i="3"/>
  <c r="D27" i="9"/>
  <c r="D28" i="9"/>
  <c r="D26" i="9"/>
  <c r="D43" i="9"/>
  <c r="D16" i="9" s="1"/>
  <c r="D48" i="9"/>
  <c r="D21" i="9" s="1"/>
  <c r="D41" i="9"/>
  <c r="D49" i="9"/>
  <c r="D22" i="9" s="1"/>
  <c r="D42" i="9"/>
  <c r="D15" i="9" s="1"/>
  <c r="D47" i="9"/>
  <c r="G66" i="9"/>
  <c r="G67" i="9"/>
  <c r="G68" i="9"/>
  <c r="F80" i="9"/>
  <c r="F74" i="9"/>
  <c r="G62" i="9"/>
  <c r="G86" i="9" s="1"/>
  <c r="G60" i="9"/>
  <c r="G84" i="9" s="1"/>
  <c r="G61" i="9"/>
  <c r="G85" i="9" s="1"/>
  <c r="F73" i="9"/>
  <c r="F79" i="9"/>
  <c r="F78" i="9"/>
  <c r="F72" i="9"/>
  <c r="G58" i="9"/>
  <c r="K64" i="10"/>
  <c r="K65" i="10"/>
  <c r="K63" i="10"/>
  <c r="J86" i="10"/>
  <c r="J84" i="10"/>
  <c r="J85" i="10"/>
  <c r="I83" i="10"/>
  <c r="N54" i="11"/>
  <c r="G34" i="9"/>
  <c r="J78" i="10"/>
  <c r="K81" i="10"/>
  <c r="K80" i="10"/>
  <c r="K79" i="10"/>
  <c r="L60" i="10"/>
  <c r="B2" i="43"/>
  <c r="B2" i="40"/>
  <c r="B2" i="9"/>
  <c r="H4" i="9"/>
  <c r="H59" i="9" s="1"/>
  <c r="B2" i="11"/>
  <c r="B2" i="10"/>
  <c r="B2" i="3"/>
  <c r="B2" i="2"/>
  <c r="B2" i="1"/>
  <c r="BG13" i="2" l="1"/>
  <c r="BF21" i="3" s="1"/>
  <c r="D25" i="9"/>
  <c r="D9" i="9" s="1"/>
  <c r="D7" i="43"/>
  <c r="D8" i="43"/>
  <c r="D20" i="9"/>
  <c r="D46" i="9"/>
  <c r="D14" i="9"/>
  <c r="D13" i="9" s="1"/>
  <c r="D7" i="9" s="1"/>
  <c r="D40" i="9"/>
  <c r="H66" i="9"/>
  <c r="H67" i="9"/>
  <c r="H68" i="9"/>
  <c r="G79" i="9"/>
  <c r="G73" i="9"/>
  <c r="G78" i="9"/>
  <c r="G72" i="9"/>
  <c r="G80" i="9"/>
  <c r="G74" i="9"/>
  <c r="H62" i="9"/>
  <c r="H86" i="9" s="1"/>
  <c r="H60" i="9"/>
  <c r="H84" i="9" s="1"/>
  <c r="H61" i="9"/>
  <c r="H85" i="9" s="1"/>
  <c r="H58" i="9"/>
  <c r="L64" i="10"/>
  <c r="L65" i="10"/>
  <c r="L63" i="10"/>
  <c r="K84" i="10"/>
  <c r="K85" i="10"/>
  <c r="K86" i="10"/>
  <c r="J83" i="10"/>
  <c r="O54" i="11"/>
  <c r="K78" i="10"/>
  <c r="H34" i="9"/>
  <c r="L81" i="10"/>
  <c r="L80" i="10"/>
  <c r="L79" i="10"/>
  <c r="M60" i="10"/>
  <c r="I4" i="9"/>
  <c r="I59" i="9" s="1"/>
  <c r="BH13" i="2" l="1"/>
  <c r="BG21" i="3"/>
  <c r="D6" i="43"/>
  <c r="D19" i="9"/>
  <c r="D8" i="9" s="1"/>
  <c r="I68" i="9"/>
  <c r="I66" i="9"/>
  <c r="I67" i="9"/>
  <c r="H72" i="9"/>
  <c r="H78" i="9"/>
  <c r="I62" i="9"/>
  <c r="I86" i="9" s="1"/>
  <c r="I60" i="9"/>
  <c r="I84" i="9" s="1"/>
  <c r="I61" i="9"/>
  <c r="I85" i="9" s="1"/>
  <c r="H80" i="9"/>
  <c r="H74" i="9"/>
  <c r="H73" i="9"/>
  <c r="H79" i="9"/>
  <c r="I58" i="9"/>
  <c r="M64" i="10"/>
  <c r="M65" i="10"/>
  <c r="M63" i="10"/>
  <c r="L86" i="10"/>
  <c r="L84" i="10"/>
  <c r="L85" i="10"/>
  <c r="K83" i="10"/>
  <c r="P54" i="11"/>
  <c r="I34" i="9"/>
  <c r="L78" i="10"/>
  <c r="M81" i="10"/>
  <c r="M80" i="10"/>
  <c r="M79" i="10"/>
  <c r="N60" i="10"/>
  <c r="J4" i="9"/>
  <c r="J59" i="9" s="1"/>
  <c r="BI13" i="2" l="1"/>
  <c r="BH21" i="3" s="1"/>
  <c r="E21" i="2"/>
  <c r="D12" i="1"/>
  <c r="J68" i="9"/>
  <c r="J66" i="9"/>
  <c r="J67" i="9"/>
  <c r="J61" i="9"/>
  <c r="J85" i="9" s="1"/>
  <c r="J62" i="9"/>
  <c r="J86" i="9" s="1"/>
  <c r="J60" i="9"/>
  <c r="J84" i="9" s="1"/>
  <c r="I78" i="9"/>
  <c r="I72" i="9"/>
  <c r="I80" i="9"/>
  <c r="I74" i="9"/>
  <c r="I79" i="9"/>
  <c r="I73" i="9"/>
  <c r="J58" i="9"/>
  <c r="N64" i="10"/>
  <c r="N65" i="10"/>
  <c r="N63" i="10"/>
  <c r="M84" i="10"/>
  <c r="M85" i="10"/>
  <c r="M86" i="10"/>
  <c r="L83" i="10"/>
  <c r="Q54" i="11"/>
  <c r="J34" i="9"/>
  <c r="M78" i="10"/>
  <c r="N81" i="10"/>
  <c r="N79" i="10"/>
  <c r="N80" i="10"/>
  <c r="O60" i="10"/>
  <c r="K4" i="9"/>
  <c r="K59" i="9" s="1"/>
  <c r="D4" i="1"/>
  <c r="BJ13" i="2" l="1"/>
  <c r="BI21" i="3"/>
  <c r="K67" i="9"/>
  <c r="K68" i="9"/>
  <c r="K66" i="9"/>
  <c r="K61" i="9"/>
  <c r="K85" i="9" s="1"/>
  <c r="K62" i="9"/>
  <c r="K86" i="9" s="1"/>
  <c r="K60" i="9"/>
  <c r="K84" i="9" s="1"/>
  <c r="J78" i="9"/>
  <c r="J72" i="9"/>
  <c r="J74" i="9"/>
  <c r="J80" i="9"/>
  <c r="J79" i="9"/>
  <c r="J73" i="9"/>
  <c r="K58" i="9"/>
  <c r="O65" i="10"/>
  <c r="O64" i="10"/>
  <c r="O63" i="10"/>
  <c r="N86" i="10"/>
  <c r="N85" i="10"/>
  <c r="N84" i="10"/>
  <c r="M83" i="10"/>
  <c r="R54" i="11"/>
  <c r="K34" i="9"/>
  <c r="N78" i="10"/>
  <c r="O81" i="10"/>
  <c r="O80" i="10"/>
  <c r="O79" i="10"/>
  <c r="P60" i="10"/>
  <c r="D4" i="3"/>
  <c r="E4" i="11"/>
  <c r="E4" i="2"/>
  <c r="L4" i="9"/>
  <c r="L59" i="9" s="1"/>
  <c r="E4" i="1"/>
  <c r="BK13" i="2" l="1"/>
  <c r="BJ21" i="3" s="1"/>
  <c r="E32" i="11"/>
  <c r="E34" i="11"/>
  <c r="E33" i="11"/>
  <c r="E40" i="11"/>
  <c r="E28" i="11" s="1"/>
  <c r="E39" i="11"/>
  <c r="E38" i="11"/>
  <c r="L67" i="9"/>
  <c r="L68" i="9"/>
  <c r="L66" i="9"/>
  <c r="L61" i="9"/>
  <c r="L85" i="9" s="1"/>
  <c r="L60" i="9"/>
  <c r="L84" i="9" s="1"/>
  <c r="L62" i="9"/>
  <c r="L86" i="9" s="1"/>
  <c r="K72" i="9"/>
  <c r="K78" i="9"/>
  <c r="K74" i="9"/>
  <c r="K80" i="9"/>
  <c r="K79" i="9"/>
  <c r="K73" i="9"/>
  <c r="L58" i="9"/>
  <c r="P64" i="10"/>
  <c r="P65" i="10"/>
  <c r="P63" i="10"/>
  <c r="E19" i="11"/>
  <c r="E56" i="11" s="1"/>
  <c r="E20" i="11"/>
  <c r="E57" i="11" s="1"/>
  <c r="E21" i="11"/>
  <c r="E58" i="11" s="1"/>
  <c r="E14" i="11"/>
  <c r="E15" i="11"/>
  <c r="E13" i="11"/>
  <c r="O85" i="10"/>
  <c r="O86" i="10"/>
  <c r="O84" i="10"/>
  <c r="N83" i="10"/>
  <c r="S54" i="11"/>
  <c r="L34" i="9"/>
  <c r="O78" i="10"/>
  <c r="E49" i="11"/>
  <c r="E50" i="11"/>
  <c r="E51" i="11"/>
  <c r="P81" i="10"/>
  <c r="P80" i="10"/>
  <c r="P79" i="10"/>
  <c r="Q60" i="10"/>
  <c r="E4" i="3"/>
  <c r="E19" i="2"/>
  <c r="E4" i="10"/>
  <c r="F4" i="2"/>
  <c r="F4" i="11"/>
  <c r="M4" i="9"/>
  <c r="M59" i="9" s="1"/>
  <c r="F4" i="1"/>
  <c r="O6" i="3"/>
  <c r="BL13" i="2" l="1"/>
  <c r="BK21" i="3"/>
  <c r="E26" i="11"/>
  <c r="E27" i="11"/>
  <c r="F34" i="11"/>
  <c r="F33" i="11"/>
  <c r="M67" i="9"/>
  <c r="M68" i="9"/>
  <c r="M66" i="9"/>
  <c r="M60" i="9"/>
  <c r="M84" i="9" s="1"/>
  <c r="M61" i="9"/>
  <c r="M85" i="9" s="1"/>
  <c r="M62" i="9"/>
  <c r="M86" i="9" s="1"/>
  <c r="L80" i="9"/>
  <c r="L74" i="9"/>
  <c r="L78" i="9"/>
  <c r="L72" i="9"/>
  <c r="L79" i="9"/>
  <c r="L73" i="9"/>
  <c r="M58" i="9"/>
  <c r="Q65" i="10"/>
  <c r="Q64" i="10"/>
  <c r="Q63" i="10"/>
  <c r="E7" i="11"/>
  <c r="E9" i="11"/>
  <c r="F20" i="11"/>
  <c r="F57" i="11" s="1"/>
  <c r="F21" i="11"/>
  <c r="F58" i="11" s="1"/>
  <c r="E8" i="11"/>
  <c r="E12" i="11"/>
  <c r="F13" i="11"/>
  <c r="F14" i="11"/>
  <c r="F15" i="11"/>
  <c r="E18" i="11"/>
  <c r="P84" i="10"/>
  <c r="P85" i="10"/>
  <c r="P86" i="10"/>
  <c r="E11" i="10"/>
  <c r="O83" i="10"/>
  <c r="F60" i="11"/>
  <c r="F38" i="11" s="1"/>
  <c r="F62" i="11"/>
  <c r="F40" i="11" s="1"/>
  <c r="T54" i="11"/>
  <c r="M34" i="9"/>
  <c r="P78" i="10"/>
  <c r="F51" i="11"/>
  <c r="F49" i="11"/>
  <c r="F32" i="11" s="1"/>
  <c r="F50" i="11"/>
  <c r="E32" i="10"/>
  <c r="E38" i="10" s="1"/>
  <c r="E33" i="10"/>
  <c r="E39" i="10" s="1"/>
  <c r="E34" i="10"/>
  <c r="E40" i="10" s="1"/>
  <c r="Q81" i="10"/>
  <c r="Q80" i="10"/>
  <c r="Q79" i="10"/>
  <c r="R60" i="10"/>
  <c r="E8" i="10"/>
  <c r="E9" i="10"/>
  <c r="E10" i="10"/>
  <c r="F4" i="3"/>
  <c r="F19" i="2"/>
  <c r="F4" i="10"/>
  <c r="G4" i="2"/>
  <c r="G4" i="11"/>
  <c r="N4" i="9"/>
  <c r="N59" i="9" s="1"/>
  <c r="G4" i="1"/>
  <c r="BM13" i="2" l="1"/>
  <c r="E32" i="2"/>
  <c r="D29" i="3"/>
  <c r="F28" i="11"/>
  <c r="G34" i="11"/>
  <c r="G33" i="11"/>
  <c r="N67" i="9"/>
  <c r="N66" i="9"/>
  <c r="N68" i="9"/>
  <c r="N60" i="9"/>
  <c r="N84" i="9" s="1"/>
  <c r="N61" i="9"/>
  <c r="N85" i="9" s="1"/>
  <c r="N62" i="9"/>
  <c r="N86" i="9" s="1"/>
  <c r="M74" i="9"/>
  <c r="M80" i="9"/>
  <c r="M73" i="9"/>
  <c r="M79" i="9"/>
  <c r="M78" i="9"/>
  <c r="M72" i="9"/>
  <c r="N58" i="9"/>
  <c r="F26" i="11"/>
  <c r="F19" i="11"/>
  <c r="F56" i="11" s="1"/>
  <c r="G60" i="11" s="1"/>
  <c r="G38" i="11" s="1"/>
  <c r="R65" i="10"/>
  <c r="R64" i="10"/>
  <c r="R63" i="10"/>
  <c r="F8" i="11"/>
  <c r="F9" i="11"/>
  <c r="G20" i="11"/>
  <c r="G57" i="11" s="1"/>
  <c r="G21" i="11"/>
  <c r="G58" i="11" s="1"/>
  <c r="G14" i="11"/>
  <c r="G15" i="11"/>
  <c r="G13" i="11"/>
  <c r="F12" i="11"/>
  <c r="E31" i="11"/>
  <c r="E6" i="11"/>
  <c r="D22" i="3" s="1"/>
  <c r="Q84" i="10"/>
  <c r="Q86" i="10"/>
  <c r="Q85" i="10"/>
  <c r="F11" i="10"/>
  <c r="E29" i="3" s="1"/>
  <c r="P83" i="10"/>
  <c r="G61" i="11"/>
  <c r="G39" i="11" s="1"/>
  <c r="G27" i="11" s="1"/>
  <c r="U54" i="11"/>
  <c r="F61" i="11"/>
  <c r="F39" i="11" s="1"/>
  <c r="F27" i="11" s="1"/>
  <c r="N34" i="9"/>
  <c r="O34" i="9" s="1"/>
  <c r="Q78" i="10"/>
  <c r="G51" i="11"/>
  <c r="G49" i="11"/>
  <c r="G32" i="11" s="1"/>
  <c r="G50" i="11"/>
  <c r="R81" i="10"/>
  <c r="R80" i="10"/>
  <c r="R79" i="10"/>
  <c r="F32" i="10"/>
  <c r="F38" i="10" s="1"/>
  <c r="F34" i="10"/>
  <c r="F40" i="10" s="1"/>
  <c r="F33" i="10"/>
  <c r="F39" i="10" s="1"/>
  <c r="S60" i="10"/>
  <c r="E31" i="10"/>
  <c r="F8" i="10"/>
  <c r="F9" i="10"/>
  <c r="F10" i="10"/>
  <c r="E7" i="10"/>
  <c r="G4" i="3"/>
  <c r="G19" i="2"/>
  <c r="G4" i="10"/>
  <c r="H4" i="2"/>
  <c r="H4" i="11"/>
  <c r="H4" i="1"/>
  <c r="BN13" i="2" l="1"/>
  <c r="BM21" i="3" s="1"/>
  <c r="BL21" i="3"/>
  <c r="H33" i="11"/>
  <c r="H34" i="11"/>
  <c r="F18" i="11"/>
  <c r="F7" i="11"/>
  <c r="F6" i="11" s="1"/>
  <c r="E22" i="3" s="1"/>
  <c r="N80" i="9"/>
  <c r="N74" i="9"/>
  <c r="N73" i="9"/>
  <c r="N79" i="9"/>
  <c r="N78" i="9"/>
  <c r="N72" i="9"/>
  <c r="S64" i="10"/>
  <c r="S65" i="10"/>
  <c r="S63" i="10"/>
  <c r="G26" i="11"/>
  <c r="G19" i="11"/>
  <c r="G56" i="11" s="1"/>
  <c r="H60" i="11" s="1"/>
  <c r="H38" i="11" s="1"/>
  <c r="G9" i="11"/>
  <c r="G8" i="11"/>
  <c r="H21" i="11"/>
  <c r="H20" i="11"/>
  <c r="H57" i="11" s="1"/>
  <c r="H15" i="11"/>
  <c r="H13" i="11"/>
  <c r="H14" i="11"/>
  <c r="G12" i="11"/>
  <c r="F32" i="2"/>
  <c r="F31" i="11"/>
  <c r="R84" i="10"/>
  <c r="R85" i="10"/>
  <c r="R86" i="10"/>
  <c r="E19" i="10"/>
  <c r="G11" i="10"/>
  <c r="F29" i="3" s="1"/>
  <c r="Q83" i="10"/>
  <c r="V54" i="11"/>
  <c r="H62" i="11"/>
  <c r="H40" i="11" s="1"/>
  <c r="H28" i="11" s="1"/>
  <c r="G62" i="11"/>
  <c r="G40" i="11" s="1"/>
  <c r="G28" i="11" s="1"/>
  <c r="R78" i="10"/>
  <c r="H51" i="11"/>
  <c r="H49" i="11"/>
  <c r="H32" i="11" s="1"/>
  <c r="H50" i="11"/>
  <c r="S81" i="10"/>
  <c r="S80" i="10"/>
  <c r="S79" i="10"/>
  <c r="G34" i="10"/>
  <c r="G40" i="10" s="1"/>
  <c r="G32" i="10"/>
  <c r="G38" i="10" s="1"/>
  <c r="G33" i="10"/>
  <c r="G39" i="10" s="1"/>
  <c r="T60" i="10"/>
  <c r="E37" i="10"/>
  <c r="F31" i="10"/>
  <c r="F7" i="10"/>
  <c r="E31" i="2"/>
  <c r="D30" i="3" s="1"/>
  <c r="G8" i="10"/>
  <c r="G10" i="10"/>
  <c r="G9" i="10"/>
  <c r="H4" i="3"/>
  <c r="H19" i="2"/>
  <c r="H4" i="10"/>
  <c r="I4" i="2"/>
  <c r="I4" i="11"/>
  <c r="I4" i="1"/>
  <c r="BO13" i="2" l="1"/>
  <c r="BP13" i="2" s="1"/>
  <c r="BN21" i="3"/>
  <c r="BO21" i="3" s="1"/>
  <c r="I33" i="11"/>
  <c r="I34" i="11"/>
  <c r="T64" i="10"/>
  <c r="T65" i="10"/>
  <c r="T63" i="10"/>
  <c r="S85" i="10"/>
  <c r="S84" i="10"/>
  <c r="S86" i="10"/>
  <c r="H26" i="11"/>
  <c r="H9" i="11"/>
  <c r="G7" i="11"/>
  <c r="G6" i="11" s="1"/>
  <c r="F22" i="3" s="1"/>
  <c r="H8" i="11"/>
  <c r="I21" i="11"/>
  <c r="I20" i="11"/>
  <c r="I57" i="11" s="1"/>
  <c r="H19" i="11"/>
  <c r="H7" i="11" s="1"/>
  <c r="G18" i="11"/>
  <c r="H12" i="11"/>
  <c r="I15" i="11"/>
  <c r="I13" i="11"/>
  <c r="I14" i="11"/>
  <c r="G32" i="2"/>
  <c r="E22" i="10"/>
  <c r="F19" i="10"/>
  <c r="H11" i="10"/>
  <c r="G29" i="3" s="1"/>
  <c r="R83" i="10"/>
  <c r="G31" i="11"/>
  <c r="W54" i="11"/>
  <c r="H61" i="11"/>
  <c r="H39" i="11" s="1"/>
  <c r="H27" i="11" s="1"/>
  <c r="S78" i="10"/>
  <c r="I50" i="11"/>
  <c r="I51" i="11"/>
  <c r="I49" i="11"/>
  <c r="F37" i="10"/>
  <c r="T81" i="10"/>
  <c r="T80" i="10"/>
  <c r="T79" i="10"/>
  <c r="H33" i="10"/>
  <c r="H39" i="10" s="1"/>
  <c r="H34" i="10"/>
  <c r="H40" i="10" s="1"/>
  <c r="H32" i="10"/>
  <c r="H38" i="10" s="1"/>
  <c r="U60" i="10"/>
  <c r="G31" i="10"/>
  <c r="H10" i="10"/>
  <c r="H8" i="10"/>
  <c r="H9" i="10"/>
  <c r="G7" i="10"/>
  <c r="F31" i="2"/>
  <c r="E30" i="3" s="1"/>
  <c r="O14" i="1"/>
  <c r="O13" i="1"/>
  <c r="I4" i="3"/>
  <c r="I19" i="2"/>
  <c r="I4" i="10"/>
  <c r="J4" i="2"/>
  <c r="J4" i="11"/>
  <c r="J4" i="1"/>
  <c r="BQ13" i="2" l="1"/>
  <c r="J34" i="11"/>
  <c r="J33" i="11"/>
  <c r="U63" i="10"/>
  <c r="U64" i="10"/>
  <c r="U65" i="10"/>
  <c r="T85" i="10"/>
  <c r="T84" i="10"/>
  <c r="T86" i="10"/>
  <c r="I19" i="11"/>
  <c r="I18" i="11" s="1"/>
  <c r="I32" i="11"/>
  <c r="J21" i="11"/>
  <c r="J20" i="11"/>
  <c r="I8" i="11"/>
  <c r="I9" i="11"/>
  <c r="H18" i="11"/>
  <c r="I12" i="11"/>
  <c r="J15" i="11"/>
  <c r="J13" i="11"/>
  <c r="J14" i="11"/>
  <c r="H31" i="11"/>
  <c r="G19" i="10"/>
  <c r="H32" i="2"/>
  <c r="F22" i="10"/>
  <c r="I11" i="10"/>
  <c r="H29" i="3" s="1"/>
  <c r="S83" i="10"/>
  <c r="X54" i="11"/>
  <c r="H6" i="11"/>
  <c r="G22" i="3" s="1"/>
  <c r="T78" i="10"/>
  <c r="J50" i="11"/>
  <c r="J51" i="11"/>
  <c r="J49" i="11"/>
  <c r="J32" i="11" s="1"/>
  <c r="I34" i="10"/>
  <c r="I40" i="10" s="1"/>
  <c r="I33" i="10"/>
  <c r="I39" i="10" s="1"/>
  <c r="I32" i="10"/>
  <c r="I38" i="10" s="1"/>
  <c r="U81" i="10"/>
  <c r="U80" i="10"/>
  <c r="U79" i="10"/>
  <c r="V60" i="10"/>
  <c r="G37" i="10"/>
  <c r="H31" i="10"/>
  <c r="G31" i="2"/>
  <c r="F30" i="3" s="1"/>
  <c r="H7" i="10"/>
  <c r="I10" i="10"/>
  <c r="I8" i="10"/>
  <c r="I9" i="10"/>
  <c r="J4" i="3"/>
  <c r="J19" i="2"/>
  <c r="J4" i="10"/>
  <c r="K4" i="11"/>
  <c r="K4" i="2"/>
  <c r="K4" i="1"/>
  <c r="BR13" i="2" l="1"/>
  <c r="BQ21" i="3" s="1"/>
  <c r="BP21" i="3"/>
  <c r="K33" i="11"/>
  <c r="K34" i="11"/>
  <c r="V64" i="10"/>
  <c r="V65" i="10"/>
  <c r="V63" i="10"/>
  <c r="U85" i="10"/>
  <c r="U84" i="10"/>
  <c r="U86" i="10"/>
  <c r="I7" i="11"/>
  <c r="I6" i="11" s="1"/>
  <c r="H22" i="3" s="1"/>
  <c r="K20" i="11"/>
  <c r="K21" i="11"/>
  <c r="J19" i="11"/>
  <c r="J7" i="11" s="1"/>
  <c r="J8" i="11"/>
  <c r="J9" i="11"/>
  <c r="J12" i="11"/>
  <c r="K14" i="11"/>
  <c r="K15" i="11"/>
  <c r="K13" i="11"/>
  <c r="I31" i="11"/>
  <c r="H19" i="10"/>
  <c r="G22" i="10"/>
  <c r="I32" i="2"/>
  <c r="J11" i="10"/>
  <c r="I29" i="3" s="1"/>
  <c r="T83" i="10"/>
  <c r="Y54" i="11"/>
  <c r="U78" i="10"/>
  <c r="K50" i="11"/>
  <c r="K49" i="11"/>
  <c r="K32" i="11" s="1"/>
  <c r="K51" i="11"/>
  <c r="V81" i="10"/>
  <c r="V80" i="10"/>
  <c r="V79" i="10"/>
  <c r="J34" i="10"/>
  <c r="J40" i="10" s="1"/>
  <c r="J32" i="10"/>
  <c r="J38" i="10" s="1"/>
  <c r="J33" i="10"/>
  <c r="J39" i="10" s="1"/>
  <c r="W60" i="10"/>
  <c r="W65" i="10" s="1"/>
  <c r="H37" i="10"/>
  <c r="I31" i="10"/>
  <c r="H31" i="2"/>
  <c r="G30" i="3" s="1"/>
  <c r="J10" i="10"/>
  <c r="J9" i="10"/>
  <c r="J8" i="10"/>
  <c r="I7" i="10"/>
  <c r="K4" i="3"/>
  <c r="K19" i="2"/>
  <c r="K4" i="10"/>
  <c r="L4" i="11"/>
  <c r="L4" i="2"/>
  <c r="L4" i="1"/>
  <c r="BS13" i="2" l="1"/>
  <c r="BR21" i="3"/>
  <c r="L34" i="11"/>
  <c r="L33" i="11"/>
  <c r="W63" i="10"/>
  <c r="W64" i="10"/>
  <c r="V85" i="10"/>
  <c r="V84" i="10"/>
  <c r="V86" i="10"/>
  <c r="K8" i="11"/>
  <c r="L20" i="11"/>
  <c r="L21" i="11"/>
  <c r="K19" i="11"/>
  <c r="K7" i="11" s="1"/>
  <c r="J18" i="11"/>
  <c r="K9" i="11"/>
  <c r="L15" i="11"/>
  <c r="L13" i="11"/>
  <c r="L14" i="11"/>
  <c r="K12" i="11"/>
  <c r="H22" i="10"/>
  <c r="I19" i="10"/>
  <c r="J32" i="2"/>
  <c r="K11" i="10"/>
  <c r="J29" i="3" s="1"/>
  <c r="U83" i="10"/>
  <c r="Z54" i="11"/>
  <c r="J6" i="11"/>
  <c r="I22" i="3" s="1"/>
  <c r="V78" i="10"/>
  <c r="L49" i="11"/>
  <c r="L50" i="11"/>
  <c r="L51" i="11"/>
  <c r="I37" i="10"/>
  <c r="W81" i="10"/>
  <c r="W80" i="10"/>
  <c r="W79" i="10"/>
  <c r="K34" i="10"/>
  <c r="K40" i="10" s="1"/>
  <c r="K32" i="10"/>
  <c r="K38" i="10" s="1"/>
  <c r="K33" i="10"/>
  <c r="K39" i="10" s="1"/>
  <c r="X60" i="10"/>
  <c r="X65" i="10" s="1"/>
  <c r="J31" i="10"/>
  <c r="J7" i="10"/>
  <c r="K9" i="10"/>
  <c r="K10" i="10"/>
  <c r="K8" i="10"/>
  <c r="I31" i="2"/>
  <c r="H30" i="3" s="1"/>
  <c r="L4" i="3"/>
  <c r="L19" i="2"/>
  <c r="L4" i="10"/>
  <c r="M4" i="11"/>
  <c r="M4" i="2"/>
  <c r="M4" i="1"/>
  <c r="BT13" i="2" l="1"/>
  <c r="BS21" i="3"/>
  <c r="M34" i="11"/>
  <c r="M33" i="11"/>
  <c r="X64" i="10"/>
  <c r="X63" i="10"/>
  <c r="W85" i="10"/>
  <c r="W84" i="10"/>
  <c r="W86" i="10"/>
  <c r="L19" i="11"/>
  <c r="L56" i="11" s="1"/>
  <c r="L32" i="11"/>
  <c r="K18" i="11"/>
  <c r="L9" i="11"/>
  <c r="M20" i="11"/>
  <c r="M21" i="11"/>
  <c r="L8" i="11"/>
  <c r="M14" i="11"/>
  <c r="M15" i="11"/>
  <c r="M13" i="11"/>
  <c r="L12" i="11"/>
  <c r="K6" i="11"/>
  <c r="J22" i="3" s="1"/>
  <c r="K32" i="2"/>
  <c r="I22" i="10"/>
  <c r="J19" i="10"/>
  <c r="L11" i="10"/>
  <c r="K29" i="3" s="1"/>
  <c r="V83" i="10"/>
  <c r="AA54" i="11"/>
  <c r="W78" i="10"/>
  <c r="M49" i="11"/>
  <c r="M32" i="11" s="1"/>
  <c r="M50" i="11"/>
  <c r="M51" i="11"/>
  <c r="J37" i="10"/>
  <c r="X81" i="10"/>
  <c r="X80" i="10"/>
  <c r="X79" i="10"/>
  <c r="L34" i="10"/>
  <c r="L40" i="10" s="1"/>
  <c r="L32" i="10"/>
  <c r="L38" i="10" s="1"/>
  <c r="L33" i="10"/>
  <c r="L39" i="10" s="1"/>
  <c r="Y60" i="10"/>
  <c r="Y65" i="10" s="1"/>
  <c r="K31" i="10"/>
  <c r="K7" i="10"/>
  <c r="L9" i="10"/>
  <c r="L10" i="10"/>
  <c r="L8" i="10"/>
  <c r="J31" i="2"/>
  <c r="I30" i="3" s="1"/>
  <c r="M4" i="3"/>
  <c r="M19" i="2"/>
  <c r="M4" i="10"/>
  <c r="N4" i="2"/>
  <c r="N4" i="11"/>
  <c r="N4" i="1"/>
  <c r="BU13" i="2" l="1"/>
  <c r="BT21" i="3"/>
  <c r="N34" i="11"/>
  <c r="N33" i="11"/>
  <c r="L18" i="11"/>
  <c r="Y63" i="10"/>
  <c r="Y64" i="10"/>
  <c r="X85" i="10"/>
  <c r="X84" i="10"/>
  <c r="X86" i="10"/>
  <c r="L7" i="11"/>
  <c r="L6" i="11" s="1"/>
  <c r="K22" i="3" s="1"/>
  <c r="M9" i="11"/>
  <c r="M8" i="11"/>
  <c r="M19" i="11"/>
  <c r="M18" i="11" s="1"/>
  <c r="N20" i="11"/>
  <c r="N21" i="11"/>
  <c r="N58" i="11" s="1"/>
  <c r="N13" i="11"/>
  <c r="N14" i="11"/>
  <c r="N15" i="11"/>
  <c r="M12" i="11"/>
  <c r="K19" i="10"/>
  <c r="J22" i="10"/>
  <c r="M11" i="10"/>
  <c r="L29" i="3" s="1"/>
  <c r="L32" i="2"/>
  <c r="W83" i="10"/>
  <c r="AB54" i="11"/>
  <c r="X78" i="10"/>
  <c r="N51" i="11"/>
  <c r="N49" i="11"/>
  <c r="N32" i="11" s="1"/>
  <c r="N50" i="11"/>
  <c r="K37" i="10"/>
  <c r="M32" i="10"/>
  <c r="M38" i="10" s="1"/>
  <c r="M33" i="10"/>
  <c r="M39" i="10" s="1"/>
  <c r="M34" i="10"/>
  <c r="M40" i="10" s="1"/>
  <c r="Y81" i="10"/>
  <c r="Y80" i="10"/>
  <c r="Y79" i="10"/>
  <c r="Z60" i="10"/>
  <c r="Z65" i="10" s="1"/>
  <c r="L31" i="10"/>
  <c r="K31" i="2"/>
  <c r="J30" i="3" s="1"/>
  <c r="M9" i="10"/>
  <c r="M10" i="10"/>
  <c r="M8" i="10"/>
  <c r="L7" i="10"/>
  <c r="N4" i="3"/>
  <c r="N19" i="2"/>
  <c r="N4" i="10"/>
  <c r="O4" i="2"/>
  <c r="O4" i="11"/>
  <c r="O4" i="1"/>
  <c r="P4" i="1"/>
  <c r="BV13" i="2" l="1"/>
  <c r="BU21" i="3"/>
  <c r="O34" i="11"/>
  <c r="O33" i="11"/>
  <c r="Z64" i="10"/>
  <c r="Z63" i="10"/>
  <c r="Y85" i="10"/>
  <c r="Y84" i="10"/>
  <c r="Y86" i="10"/>
  <c r="N8" i="11"/>
  <c r="N9" i="11"/>
  <c r="O21" i="11"/>
  <c r="P21" i="11" s="1"/>
  <c r="O20" i="11"/>
  <c r="P20" i="11" s="1"/>
  <c r="N19" i="11"/>
  <c r="N7" i="11" s="1"/>
  <c r="M7" i="11"/>
  <c r="N12" i="11"/>
  <c r="O13" i="11"/>
  <c r="O14" i="11"/>
  <c r="O15" i="11"/>
  <c r="K22" i="10"/>
  <c r="L19" i="10"/>
  <c r="M32" i="2"/>
  <c r="N11" i="10"/>
  <c r="M29" i="3" s="1"/>
  <c r="X83" i="10"/>
  <c r="AC54" i="11"/>
  <c r="C8" i="46"/>
  <c r="Y78" i="10"/>
  <c r="O51" i="11"/>
  <c r="O49" i="11"/>
  <c r="O50" i="11"/>
  <c r="P4" i="43"/>
  <c r="P4" i="37"/>
  <c r="P4" i="40"/>
  <c r="O4" i="43"/>
  <c r="O4" i="37"/>
  <c r="O4" i="40"/>
  <c r="L37" i="10"/>
  <c r="N33" i="10"/>
  <c r="N39" i="10" s="1"/>
  <c r="N34" i="10"/>
  <c r="N40" i="10" s="1"/>
  <c r="N32" i="10"/>
  <c r="N38" i="10" s="1"/>
  <c r="Z81" i="10"/>
  <c r="Z80" i="10"/>
  <c r="Z79" i="10"/>
  <c r="AA60" i="10"/>
  <c r="AA65" i="10" s="1"/>
  <c r="M31" i="10"/>
  <c r="M7" i="10"/>
  <c r="L31" i="2"/>
  <c r="K30" i="3" s="1"/>
  <c r="N8" i="10"/>
  <c r="N9" i="10"/>
  <c r="N10" i="10"/>
  <c r="P4" i="3"/>
  <c r="O4" i="3"/>
  <c r="O19" i="2"/>
  <c r="O4" i="10"/>
  <c r="Q4" i="11"/>
  <c r="Q4" i="2"/>
  <c r="Q19" i="2" s="1"/>
  <c r="P4" i="11"/>
  <c r="P4" i="2"/>
  <c r="O4" i="9"/>
  <c r="Q4" i="1"/>
  <c r="P4" i="9"/>
  <c r="P59" i="9" s="1"/>
  <c r="BW13" i="2" l="1"/>
  <c r="BV21" i="3"/>
  <c r="Q33" i="11"/>
  <c r="Q34" i="11"/>
  <c r="P45" i="40"/>
  <c r="P44" i="40"/>
  <c r="P43" i="40"/>
  <c r="P42" i="40"/>
  <c r="P51" i="40"/>
  <c r="P50" i="40"/>
  <c r="P49" i="40"/>
  <c r="P22" i="37"/>
  <c r="P21" i="37"/>
  <c r="P29" i="37"/>
  <c r="P23" i="37"/>
  <c r="P28" i="37"/>
  <c r="P27" i="37"/>
  <c r="P30" i="43"/>
  <c r="P29" i="43"/>
  <c r="P25" i="43"/>
  <c r="P24" i="43"/>
  <c r="P23" i="43"/>
  <c r="P31" i="43"/>
  <c r="P67" i="9"/>
  <c r="P68" i="9"/>
  <c r="P66" i="9"/>
  <c r="P61" i="9"/>
  <c r="P85" i="9" s="1"/>
  <c r="P60" i="9"/>
  <c r="P84" i="9" s="1"/>
  <c r="P62" i="9"/>
  <c r="P86" i="9" s="1"/>
  <c r="P58" i="9"/>
  <c r="P34" i="9"/>
  <c r="AA63" i="10"/>
  <c r="AA64" i="10"/>
  <c r="Z85" i="10"/>
  <c r="Z84" i="10"/>
  <c r="Z86" i="10"/>
  <c r="O19" i="11"/>
  <c r="O18" i="11" s="1"/>
  <c r="O32" i="11"/>
  <c r="P32" i="11" s="1"/>
  <c r="O8" i="11"/>
  <c r="P8" i="11" s="1"/>
  <c r="N18" i="11"/>
  <c r="Q20" i="11"/>
  <c r="Q21" i="11"/>
  <c r="O9" i="11"/>
  <c r="P9" i="11" s="1"/>
  <c r="O12" i="11"/>
  <c r="P15" i="11"/>
  <c r="P14" i="11"/>
  <c r="Q15" i="11"/>
  <c r="Q13" i="11"/>
  <c r="Q14" i="11"/>
  <c r="P13" i="11"/>
  <c r="P33" i="11"/>
  <c r="P34" i="11"/>
  <c r="Q4" i="10"/>
  <c r="Q8" i="10" s="1"/>
  <c r="M6" i="11"/>
  <c r="L22" i="3" s="1"/>
  <c r="N32" i="2"/>
  <c r="L22" i="10"/>
  <c r="M19" i="10"/>
  <c r="O11" i="10"/>
  <c r="N29" i="3" s="1"/>
  <c r="Y83" i="10"/>
  <c r="AD54" i="11"/>
  <c r="N6" i="11"/>
  <c r="M22" i="3" s="1"/>
  <c r="D8" i="46"/>
  <c r="E8" i="46" s="1"/>
  <c r="F8" i="46" s="1"/>
  <c r="G8" i="46" s="1"/>
  <c r="H8" i="46" s="1"/>
  <c r="I8" i="46" s="1"/>
  <c r="J8" i="46" s="1"/>
  <c r="Z78" i="10"/>
  <c r="Q51" i="11"/>
  <c r="Q49" i="11"/>
  <c r="Q50" i="11"/>
  <c r="Q4" i="40"/>
  <c r="Q4" i="37"/>
  <c r="Q4" i="43"/>
  <c r="M37" i="10"/>
  <c r="O32" i="10"/>
  <c r="O38" i="10" s="1"/>
  <c r="O33" i="10"/>
  <c r="O39" i="10" s="1"/>
  <c r="O34" i="10"/>
  <c r="O40" i="10" s="1"/>
  <c r="P40" i="10" s="1"/>
  <c r="AA81" i="10"/>
  <c r="AA80" i="10"/>
  <c r="AA79" i="10"/>
  <c r="AB60" i="10"/>
  <c r="AB65" i="10" s="1"/>
  <c r="N31" i="10"/>
  <c r="O8" i="10"/>
  <c r="O9" i="10"/>
  <c r="P9" i="10" s="1"/>
  <c r="O10" i="10"/>
  <c r="P10" i="10" s="1"/>
  <c r="N7" i="10"/>
  <c r="M31" i="2"/>
  <c r="L30" i="3" s="1"/>
  <c r="P4" i="10"/>
  <c r="Q4" i="3"/>
  <c r="C4" i="2"/>
  <c r="P19" i="2"/>
  <c r="R4" i="1"/>
  <c r="R4" i="2"/>
  <c r="R19" i="2" s="1"/>
  <c r="R4" i="11"/>
  <c r="Q4" i="9"/>
  <c r="Q59" i="9" s="1"/>
  <c r="BX13" i="2" l="1"/>
  <c r="BW21" i="3"/>
  <c r="R33" i="11"/>
  <c r="R34" i="11"/>
  <c r="P29" i="40" a="1"/>
  <c r="P29" i="40" s="1"/>
  <c r="P14" i="40" s="1"/>
  <c r="P26" i="40" a="1"/>
  <c r="P26" i="40" s="1"/>
  <c r="P11" i="40" s="1"/>
  <c r="P30" i="40" a="1"/>
  <c r="P30" i="40" s="1"/>
  <c r="P15" i="40" s="1"/>
  <c r="P27" i="40" a="1"/>
  <c r="P27" i="40" s="1"/>
  <c r="P12" i="40" s="1"/>
  <c r="P31" i="40" a="1"/>
  <c r="P31" i="40" s="1"/>
  <c r="P16" i="40" s="1"/>
  <c r="P25" i="40" a="1"/>
  <c r="P25" i="40" s="1"/>
  <c r="P10" i="40" s="1"/>
  <c r="P23" i="40" a="1"/>
  <c r="P23" i="40" s="1"/>
  <c r="P32" i="40" a="1"/>
  <c r="P32" i="40" s="1"/>
  <c r="P17" i="40" s="1"/>
  <c r="P24" i="40" a="1"/>
  <c r="P24" i="40" s="1"/>
  <c r="P9" i="40" s="1"/>
  <c r="P28" i="40" a="1"/>
  <c r="P28" i="40" s="1"/>
  <c r="P13" i="40" s="1"/>
  <c r="Q45" i="40"/>
  <c r="Q44" i="40"/>
  <c r="Q43" i="40"/>
  <c r="Q42" i="40"/>
  <c r="Q51" i="40"/>
  <c r="Q50" i="40"/>
  <c r="Q49" i="40"/>
  <c r="P59" i="37"/>
  <c r="P47" i="37"/>
  <c r="P35" i="37"/>
  <c r="P41" i="37"/>
  <c r="P53" i="37"/>
  <c r="P57" i="37"/>
  <c r="P51" i="37"/>
  <c r="P45" i="37"/>
  <c r="P33" i="37"/>
  <c r="P39" i="37"/>
  <c r="Q29" i="37"/>
  <c r="Q28" i="37"/>
  <c r="Q21" i="37"/>
  <c r="Q23" i="37"/>
  <c r="Q27" i="37"/>
  <c r="Q22" i="37"/>
  <c r="P52" i="37"/>
  <c r="P46" i="37"/>
  <c r="P40" i="37"/>
  <c r="P58" i="37"/>
  <c r="P34" i="37"/>
  <c r="P59" i="43"/>
  <c r="P47" i="43"/>
  <c r="P53" i="43"/>
  <c r="P41" i="43"/>
  <c r="P35" i="43"/>
  <c r="P54" i="43"/>
  <c r="P60" i="43"/>
  <c r="P48" i="43"/>
  <c r="P42" i="43"/>
  <c r="P36" i="43"/>
  <c r="P61" i="43"/>
  <c r="P55" i="43"/>
  <c r="P49" i="43"/>
  <c r="P43" i="43"/>
  <c r="P37" i="43"/>
  <c r="Q29" i="43"/>
  <c r="Q25" i="43"/>
  <c r="Q24" i="43"/>
  <c r="Q23" i="43"/>
  <c r="Q30" i="43"/>
  <c r="Q31" i="43"/>
  <c r="Q68" i="9"/>
  <c r="Q66" i="9"/>
  <c r="Q67" i="9"/>
  <c r="Q61" i="9"/>
  <c r="Q85" i="9" s="1"/>
  <c r="Q60" i="9"/>
  <c r="Q84" i="9" s="1"/>
  <c r="Q62" i="9"/>
  <c r="Q86" i="9" s="1"/>
  <c r="P74" i="9"/>
  <c r="P80" i="9"/>
  <c r="P72" i="9"/>
  <c r="P78" i="9"/>
  <c r="P79" i="9"/>
  <c r="P73" i="9"/>
  <c r="Q58" i="9"/>
  <c r="Q34" i="9"/>
  <c r="Q11" i="10"/>
  <c r="P29" i="3" s="1"/>
  <c r="Q9" i="10"/>
  <c r="Q10" i="10"/>
  <c r="AB64" i="10"/>
  <c r="AB63" i="10"/>
  <c r="AA85" i="10"/>
  <c r="AA84" i="10"/>
  <c r="AA86" i="10"/>
  <c r="O7" i="11"/>
  <c r="P7" i="11" s="1"/>
  <c r="P18" i="11"/>
  <c r="P19" i="11"/>
  <c r="Q19" i="11"/>
  <c r="Q7" i="11" s="1"/>
  <c r="Q32" i="11"/>
  <c r="Q31" i="11" s="1"/>
  <c r="Q9" i="11"/>
  <c r="R20" i="11"/>
  <c r="Q57" i="11" s="1"/>
  <c r="R21" i="11"/>
  <c r="Q8" i="11"/>
  <c r="Q12" i="11"/>
  <c r="R15" i="11"/>
  <c r="R13" i="11"/>
  <c r="R14" i="11"/>
  <c r="R4" i="10"/>
  <c r="R10" i="10" s="1"/>
  <c r="O32" i="2"/>
  <c r="P32" i="2" s="1"/>
  <c r="P11" i="10"/>
  <c r="O29" i="3"/>
  <c r="M22" i="10"/>
  <c r="N19" i="10"/>
  <c r="P12" i="11"/>
  <c r="Z83" i="10"/>
  <c r="AE54" i="11"/>
  <c r="AA78" i="10"/>
  <c r="R50" i="11"/>
  <c r="R51" i="11"/>
  <c r="R49" i="11"/>
  <c r="R4" i="43"/>
  <c r="R4" i="40"/>
  <c r="R4" i="37"/>
  <c r="N37" i="10"/>
  <c r="AB81" i="10"/>
  <c r="AB80" i="10"/>
  <c r="AB79" i="10"/>
  <c r="AC60" i="10"/>
  <c r="AC65" i="10" s="1"/>
  <c r="O31" i="10"/>
  <c r="P32" i="10"/>
  <c r="P34" i="10"/>
  <c r="P33" i="10"/>
  <c r="N31" i="2"/>
  <c r="M30" i="3" s="1"/>
  <c r="O7" i="10"/>
  <c r="P7" i="10" s="1"/>
  <c r="P8" i="10"/>
  <c r="R4" i="3"/>
  <c r="C19" i="2"/>
  <c r="C4" i="10"/>
  <c r="S4" i="1"/>
  <c r="S4" i="2"/>
  <c r="S19" i="2" s="1"/>
  <c r="S4" i="11"/>
  <c r="R4" i="9"/>
  <c r="R59" i="9" s="1"/>
  <c r="BY13" i="2" l="1"/>
  <c r="Q7" i="10"/>
  <c r="P9" i="37"/>
  <c r="S33" i="11"/>
  <c r="S34" i="11"/>
  <c r="P7" i="37"/>
  <c r="P8" i="40"/>
  <c r="P7" i="40" s="1"/>
  <c r="Q22" i="2" s="1"/>
  <c r="P22" i="40"/>
  <c r="R45" i="40"/>
  <c r="R44" i="40"/>
  <c r="R43" i="40"/>
  <c r="R42" i="40"/>
  <c r="R51" i="40"/>
  <c r="R50" i="40"/>
  <c r="R49" i="40"/>
  <c r="Q31" i="40" a="1"/>
  <c r="Q31" i="40" s="1"/>
  <c r="Q16" i="40" s="1"/>
  <c r="Q30" i="40" a="1"/>
  <c r="Q30" i="40" s="1"/>
  <c r="Q15" i="40" s="1"/>
  <c r="Q24" i="40" a="1"/>
  <c r="Q24" i="40" s="1"/>
  <c r="Q9" i="40" s="1"/>
  <c r="Q32" i="40" a="1"/>
  <c r="Q32" i="40" s="1"/>
  <c r="Q17" i="40" s="1"/>
  <c r="Q29" i="40" a="1"/>
  <c r="Q29" i="40" s="1"/>
  <c r="Q14" i="40" s="1"/>
  <c r="Q26" i="40" a="1"/>
  <c r="Q26" i="40" s="1"/>
  <c r="Q11" i="40" s="1"/>
  <c r="Q25" i="40" a="1"/>
  <c r="Q25" i="40" s="1"/>
  <c r="Q10" i="40" s="1"/>
  <c r="Q27" i="40" a="1"/>
  <c r="Q27" i="40" s="1"/>
  <c r="Q12" i="40" s="1"/>
  <c r="Q28" i="40" a="1"/>
  <c r="Q28" i="40" s="1"/>
  <c r="Q13" i="40" s="1"/>
  <c r="Q23" i="40" a="1"/>
  <c r="Q23" i="40" s="1"/>
  <c r="P12" i="43"/>
  <c r="P9" i="43"/>
  <c r="P10" i="37"/>
  <c r="P11" i="37"/>
  <c r="P13" i="43"/>
  <c r="P8" i="37"/>
  <c r="P11" i="43"/>
  <c r="R21" i="37"/>
  <c r="R29" i="37"/>
  <c r="R27" i="37"/>
  <c r="R28" i="37"/>
  <c r="R22" i="37"/>
  <c r="R23" i="37"/>
  <c r="Q53" i="37"/>
  <c r="Q41" i="37"/>
  <c r="Q59" i="37"/>
  <c r="Q35" i="37"/>
  <c r="Q47" i="37"/>
  <c r="Q51" i="37"/>
  <c r="Q33" i="37"/>
  <c r="Q57" i="37"/>
  <c r="Q39" i="37"/>
  <c r="Q45" i="37"/>
  <c r="Q58" i="37"/>
  <c r="Q46" i="37"/>
  <c r="Q40" i="37"/>
  <c r="Q52" i="37"/>
  <c r="Q34" i="37"/>
  <c r="P10" i="43"/>
  <c r="Q59" i="43"/>
  <c r="Q47" i="43"/>
  <c r="Q41" i="43"/>
  <c r="Q35" i="43"/>
  <c r="Q53" i="43"/>
  <c r="Q54" i="43"/>
  <c r="Q36" i="43"/>
  <c r="Q48" i="43"/>
  <c r="Q60" i="43"/>
  <c r="Q42" i="43"/>
  <c r="Q61" i="43"/>
  <c r="Q55" i="43"/>
  <c r="Q49" i="43"/>
  <c r="Q43" i="43"/>
  <c r="Q37" i="43"/>
  <c r="R24" i="43"/>
  <c r="R23" i="43"/>
  <c r="R31" i="43"/>
  <c r="R29" i="43"/>
  <c r="R30" i="43"/>
  <c r="R25" i="43"/>
  <c r="R68" i="9"/>
  <c r="R66" i="9"/>
  <c r="R67" i="9"/>
  <c r="R61" i="9"/>
  <c r="R85" i="9" s="1"/>
  <c r="R62" i="9"/>
  <c r="R86" i="9" s="1"/>
  <c r="R60" i="9"/>
  <c r="R84" i="9" s="1"/>
  <c r="Q80" i="9"/>
  <c r="Q74" i="9"/>
  <c r="Q78" i="9"/>
  <c r="Q72" i="9"/>
  <c r="Q79" i="9"/>
  <c r="Q73" i="9"/>
  <c r="R58" i="9"/>
  <c r="R34" i="9"/>
  <c r="AC63" i="10"/>
  <c r="AC64" i="10"/>
  <c r="AB85" i="10"/>
  <c r="AB84" i="10"/>
  <c r="AB86" i="10"/>
  <c r="Q18" i="11"/>
  <c r="O6" i="11"/>
  <c r="N22" i="3" s="1"/>
  <c r="R19" i="11"/>
  <c r="R18" i="11" s="1"/>
  <c r="R32" i="11"/>
  <c r="R31" i="11" s="1"/>
  <c r="R8" i="11"/>
  <c r="R9" i="11"/>
  <c r="S20" i="11"/>
  <c r="S21" i="11"/>
  <c r="S15" i="11"/>
  <c r="S14" i="11"/>
  <c r="S13" i="11"/>
  <c r="R12" i="11"/>
  <c r="R11" i="10"/>
  <c r="Q29" i="3" s="1"/>
  <c r="R8" i="10"/>
  <c r="R9" i="10"/>
  <c r="S4" i="10"/>
  <c r="S10" i="10" s="1"/>
  <c r="O19" i="10"/>
  <c r="P19" i="10" s="1"/>
  <c r="N22" i="10"/>
  <c r="AA83" i="10"/>
  <c r="AF54" i="11"/>
  <c r="Q6" i="11"/>
  <c r="P22" i="3" s="1"/>
  <c r="AB78" i="10"/>
  <c r="S50" i="11"/>
  <c r="S51" i="11"/>
  <c r="S49" i="11"/>
  <c r="S32" i="11" s="1"/>
  <c r="S4" i="40"/>
  <c r="S4" i="37"/>
  <c r="S4" i="43"/>
  <c r="P39" i="10"/>
  <c r="AC81" i="10"/>
  <c r="AC80" i="10"/>
  <c r="AC79" i="10"/>
  <c r="AD60" i="10"/>
  <c r="AD65" i="10" s="1"/>
  <c r="O37" i="10"/>
  <c r="P38" i="10"/>
  <c r="P31" i="10"/>
  <c r="O31" i="2"/>
  <c r="S4" i="3"/>
  <c r="T4" i="1"/>
  <c r="T4" i="2"/>
  <c r="T19" i="2" s="1"/>
  <c r="T4" i="11"/>
  <c r="S4" i="9"/>
  <c r="S59" i="9" s="1"/>
  <c r="S31" i="11" l="1"/>
  <c r="BZ13" i="2"/>
  <c r="BY21" i="3" s="1"/>
  <c r="BX21" i="3"/>
  <c r="P6" i="37"/>
  <c r="P14" i="1" s="1"/>
  <c r="N30" i="3"/>
  <c r="O30" i="3" s="1"/>
  <c r="T33" i="11"/>
  <c r="T34" i="11"/>
  <c r="Q11" i="37"/>
  <c r="S45" i="40"/>
  <c r="S44" i="40"/>
  <c r="S43" i="40"/>
  <c r="S42" i="40"/>
  <c r="S51" i="40"/>
  <c r="S50" i="40"/>
  <c r="S49" i="40"/>
  <c r="R30" i="40" a="1"/>
  <c r="R30" i="40" s="1"/>
  <c r="R15" i="40" s="1"/>
  <c r="R27" i="40" a="1"/>
  <c r="R27" i="40" s="1"/>
  <c r="R12" i="40" s="1"/>
  <c r="R26" i="40" a="1"/>
  <c r="R26" i="40" s="1"/>
  <c r="R11" i="40" s="1"/>
  <c r="R31" i="40" a="1"/>
  <c r="R31" i="40" s="1"/>
  <c r="R16" i="40" s="1"/>
  <c r="R25" i="40" a="1"/>
  <c r="R25" i="40" s="1"/>
  <c r="R10" i="40" s="1"/>
  <c r="R32" i="40" a="1"/>
  <c r="R32" i="40" s="1"/>
  <c r="R17" i="40" s="1"/>
  <c r="R29" i="40" a="1"/>
  <c r="R29" i="40" s="1"/>
  <c r="R14" i="40" s="1"/>
  <c r="R28" i="40" a="1"/>
  <c r="R28" i="40" s="1"/>
  <c r="R13" i="40" s="1"/>
  <c r="R24" i="40" a="1"/>
  <c r="R24" i="40" s="1"/>
  <c r="R9" i="40" s="1"/>
  <c r="R23" i="40" a="1"/>
  <c r="R23" i="40" s="1"/>
  <c r="P18" i="40"/>
  <c r="Q8" i="40"/>
  <c r="Q7" i="40" s="1"/>
  <c r="R22" i="2" s="1"/>
  <c r="Q22" i="40"/>
  <c r="Q8" i="37"/>
  <c r="Q7" i="37"/>
  <c r="Q10" i="37"/>
  <c r="Q9" i="37"/>
  <c r="Q9" i="43"/>
  <c r="R59" i="37"/>
  <c r="R47" i="37"/>
  <c r="R53" i="37"/>
  <c r="R41" i="37"/>
  <c r="R35" i="37"/>
  <c r="R52" i="37"/>
  <c r="R58" i="37"/>
  <c r="R46" i="37"/>
  <c r="R40" i="37"/>
  <c r="R34" i="37"/>
  <c r="S29" i="37"/>
  <c r="S28" i="37"/>
  <c r="S27" i="37"/>
  <c r="S21" i="37"/>
  <c r="S22" i="37"/>
  <c r="S23" i="37"/>
  <c r="R57" i="37"/>
  <c r="R51" i="37"/>
  <c r="R39" i="37"/>
  <c r="R45" i="37"/>
  <c r="R33" i="37"/>
  <c r="Q13" i="43"/>
  <c r="Q11" i="43"/>
  <c r="Q12" i="43"/>
  <c r="Q10" i="43"/>
  <c r="R61" i="43"/>
  <c r="R55" i="43"/>
  <c r="R43" i="43"/>
  <c r="R37" i="43"/>
  <c r="R49" i="43"/>
  <c r="R59" i="43"/>
  <c r="R41" i="43"/>
  <c r="R35" i="43"/>
  <c r="R53" i="43"/>
  <c r="R47" i="43"/>
  <c r="R54" i="43"/>
  <c r="R36" i="43"/>
  <c r="R48" i="43"/>
  <c r="R60" i="43"/>
  <c r="R42" i="43"/>
  <c r="S23" i="43"/>
  <c r="S31" i="43"/>
  <c r="S30" i="43"/>
  <c r="S24" i="43"/>
  <c r="S29" i="43"/>
  <c r="S25" i="43"/>
  <c r="S68" i="9"/>
  <c r="S66" i="9"/>
  <c r="S67" i="9"/>
  <c r="S62" i="9"/>
  <c r="S86" i="9" s="1"/>
  <c r="S60" i="9"/>
  <c r="S84" i="9" s="1"/>
  <c r="S61" i="9"/>
  <c r="S85" i="9" s="1"/>
  <c r="R72" i="9"/>
  <c r="R78" i="9"/>
  <c r="R80" i="9"/>
  <c r="R74" i="9"/>
  <c r="R79" i="9"/>
  <c r="R73" i="9"/>
  <c r="S58" i="9"/>
  <c r="S34" i="9"/>
  <c r="AD64" i="10"/>
  <c r="AD63" i="10"/>
  <c r="AC85" i="10"/>
  <c r="AC84" i="10"/>
  <c r="AC86" i="10"/>
  <c r="R7" i="10"/>
  <c r="S32" i="10"/>
  <c r="S38" i="10" s="1"/>
  <c r="S8" i="10"/>
  <c r="S9" i="10"/>
  <c r="S11" i="10"/>
  <c r="R29" i="3" s="1"/>
  <c r="R7" i="11"/>
  <c r="R6" i="11" s="1"/>
  <c r="Q22" i="3" s="1"/>
  <c r="S9" i="11"/>
  <c r="S8" i="11"/>
  <c r="S19" i="11"/>
  <c r="S18" i="11" s="1"/>
  <c r="T21" i="11"/>
  <c r="T20" i="11"/>
  <c r="S12" i="11"/>
  <c r="T15" i="11"/>
  <c r="T13" i="11"/>
  <c r="T14" i="11"/>
  <c r="T4" i="10"/>
  <c r="O22" i="10"/>
  <c r="P22" i="10" s="1"/>
  <c r="AB83" i="10"/>
  <c r="AG54" i="11"/>
  <c r="AC78" i="10"/>
  <c r="T50" i="11"/>
  <c r="T49" i="11"/>
  <c r="T32" i="11" s="1"/>
  <c r="T51" i="11"/>
  <c r="T4" i="40"/>
  <c r="T4" i="37"/>
  <c r="T4" i="43"/>
  <c r="AD81" i="10"/>
  <c r="AD80" i="10"/>
  <c r="AD79" i="10"/>
  <c r="AE60" i="10"/>
  <c r="AE65" i="10" s="1"/>
  <c r="P37" i="10"/>
  <c r="P31" i="2"/>
  <c r="Q31" i="2" s="1"/>
  <c r="T4" i="3"/>
  <c r="U4" i="1"/>
  <c r="U4" i="2"/>
  <c r="U19" i="2" s="1"/>
  <c r="U4" i="11"/>
  <c r="T4" i="9"/>
  <c r="T59" i="9" s="1"/>
  <c r="CA13" i="2" l="1"/>
  <c r="BZ21" i="3" s="1"/>
  <c r="T31" i="11"/>
  <c r="R31" i="2"/>
  <c r="P30" i="3"/>
  <c r="P6" i="40"/>
  <c r="P13" i="1" s="1"/>
  <c r="Q23" i="2"/>
  <c r="U33" i="11"/>
  <c r="U34" i="11"/>
  <c r="Q18" i="40"/>
  <c r="S25" i="40" a="1"/>
  <c r="S25" i="40" s="1"/>
  <c r="S10" i="40" s="1"/>
  <c r="S32" i="40" a="1"/>
  <c r="S32" i="40" s="1"/>
  <c r="S17" i="40" s="1"/>
  <c r="S29" i="40" a="1"/>
  <c r="S29" i="40" s="1"/>
  <c r="S14" i="40" s="1"/>
  <c r="S28" i="40" a="1"/>
  <c r="S28" i="40" s="1"/>
  <c r="S13" i="40" s="1"/>
  <c r="S27" i="40" a="1"/>
  <c r="S27" i="40" s="1"/>
  <c r="S12" i="40" s="1"/>
  <c r="S24" i="40" a="1"/>
  <c r="S24" i="40" s="1"/>
  <c r="S9" i="40" s="1"/>
  <c r="S30" i="40" a="1"/>
  <c r="S30" i="40" s="1"/>
  <c r="S15" i="40" s="1"/>
  <c r="S31" i="40" a="1"/>
  <c r="S31" i="40" s="1"/>
  <c r="S16" i="40" s="1"/>
  <c r="S26" i="40" a="1"/>
  <c r="S26" i="40" s="1"/>
  <c r="S11" i="40" s="1"/>
  <c r="S23" i="40" a="1"/>
  <c r="S23" i="40" s="1"/>
  <c r="T42" i="40"/>
  <c r="T51" i="40"/>
  <c r="T50" i="40"/>
  <c r="T49" i="40"/>
  <c r="T45" i="40"/>
  <c r="T44" i="40"/>
  <c r="T43" i="40"/>
  <c r="R8" i="40"/>
  <c r="R7" i="40" s="1"/>
  <c r="S22" i="2" s="1"/>
  <c r="R22" i="40"/>
  <c r="R7" i="37"/>
  <c r="R11" i="37"/>
  <c r="R9" i="37"/>
  <c r="Q6" i="37"/>
  <c r="Q14" i="1" s="1"/>
  <c r="R8" i="37"/>
  <c r="R10" i="37"/>
  <c r="S58" i="37"/>
  <c r="S46" i="37"/>
  <c r="S40" i="37"/>
  <c r="S52" i="37"/>
  <c r="S34" i="37"/>
  <c r="S51" i="37"/>
  <c r="S33" i="37"/>
  <c r="S57" i="37"/>
  <c r="S39" i="37"/>
  <c r="S45" i="37"/>
  <c r="T27" i="37"/>
  <c r="T22" i="37"/>
  <c r="T28" i="37"/>
  <c r="T23" i="37"/>
  <c r="T29" i="37"/>
  <c r="T21" i="37"/>
  <c r="S53" i="37"/>
  <c r="S35" i="37"/>
  <c r="S59" i="37"/>
  <c r="S47" i="37"/>
  <c r="S41" i="37"/>
  <c r="R13" i="43"/>
  <c r="R9" i="43"/>
  <c r="R11" i="43"/>
  <c r="R12" i="43"/>
  <c r="R10" i="43"/>
  <c r="S55" i="43"/>
  <c r="S61" i="43"/>
  <c r="S49" i="43"/>
  <c r="S43" i="43"/>
  <c r="S37" i="43"/>
  <c r="S60" i="43"/>
  <c r="S54" i="43"/>
  <c r="S48" i="43"/>
  <c r="S42" i="43"/>
  <c r="S36" i="43"/>
  <c r="S53" i="43"/>
  <c r="S59" i="43"/>
  <c r="S47" i="43"/>
  <c r="S41" i="43"/>
  <c r="S35" i="43"/>
  <c r="T31" i="43"/>
  <c r="T30" i="43"/>
  <c r="T29" i="43"/>
  <c r="T25" i="43"/>
  <c r="T24" i="43"/>
  <c r="T23" i="43"/>
  <c r="T68" i="9"/>
  <c r="T66" i="9"/>
  <c r="T67" i="9"/>
  <c r="S79" i="9"/>
  <c r="S73" i="9"/>
  <c r="T62" i="9"/>
  <c r="T86" i="9" s="1"/>
  <c r="T60" i="9"/>
  <c r="T84" i="9" s="1"/>
  <c r="T61" i="9"/>
  <c r="T85" i="9" s="1"/>
  <c r="S72" i="9"/>
  <c r="S78" i="9"/>
  <c r="S74" i="9"/>
  <c r="S80" i="9"/>
  <c r="T58" i="9"/>
  <c r="T34" i="9"/>
  <c r="S7" i="10"/>
  <c r="AE63" i="10"/>
  <c r="AE64" i="10"/>
  <c r="AD85" i="10"/>
  <c r="AD84" i="10"/>
  <c r="AD86" i="10"/>
  <c r="T9" i="10"/>
  <c r="T11" i="10"/>
  <c r="S29" i="3" s="1"/>
  <c r="T8" i="10"/>
  <c r="T10" i="10"/>
  <c r="S7" i="11"/>
  <c r="T8" i="11"/>
  <c r="T19" i="11"/>
  <c r="T18" i="11" s="1"/>
  <c r="U21" i="11"/>
  <c r="U20" i="11"/>
  <c r="T9" i="11"/>
  <c r="T12" i="11"/>
  <c r="U14" i="11"/>
  <c r="U15" i="11"/>
  <c r="U13" i="11"/>
  <c r="U4" i="10"/>
  <c r="AC83" i="10"/>
  <c r="AH54" i="11"/>
  <c r="AD78" i="10"/>
  <c r="U50" i="11"/>
  <c r="U51" i="11"/>
  <c r="U49" i="11"/>
  <c r="U4" i="43"/>
  <c r="U4" i="40"/>
  <c r="U4" i="37"/>
  <c r="AE81" i="10"/>
  <c r="AE80" i="10"/>
  <c r="AE79" i="10"/>
  <c r="AF60" i="10"/>
  <c r="AF65" i="10" s="1"/>
  <c r="U4" i="3"/>
  <c r="V4" i="1"/>
  <c r="V4" i="2"/>
  <c r="V19" i="2" s="1"/>
  <c r="V4" i="11"/>
  <c r="U4" i="9"/>
  <c r="U59" i="9" s="1"/>
  <c r="CB13" i="2" l="1"/>
  <c r="CC13" i="2" s="1"/>
  <c r="Q30" i="3"/>
  <c r="S31" i="2"/>
  <c r="Q6" i="40"/>
  <c r="Q13" i="1" s="1"/>
  <c r="R23" i="2"/>
  <c r="V33" i="11"/>
  <c r="V34" i="11"/>
  <c r="R18" i="40"/>
  <c r="U45" i="40"/>
  <c r="U44" i="40"/>
  <c r="U43" i="40"/>
  <c r="U51" i="40"/>
  <c r="U42" i="40"/>
  <c r="U50" i="40"/>
  <c r="U49" i="40"/>
  <c r="S8" i="40"/>
  <c r="S22" i="40"/>
  <c r="T25" i="40" a="1"/>
  <c r="T25" i="40" s="1"/>
  <c r="T10" i="40" s="1"/>
  <c r="T24" i="40" a="1"/>
  <c r="T24" i="40" s="1"/>
  <c r="T9" i="40" s="1"/>
  <c r="T29" i="40" a="1"/>
  <c r="T29" i="40" s="1"/>
  <c r="T14" i="40" s="1"/>
  <c r="T32" i="40" a="1"/>
  <c r="T32" i="40" s="1"/>
  <c r="T17" i="40" s="1"/>
  <c r="T28" i="40" a="1"/>
  <c r="T28" i="40" s="1"/>
  <c r="T13" i="40" s="1"/>
  <c r="T31" i="40" a="1"/>
  <c r="T31" i="40" s="1"/>
  <c r="T16" i="40" s="1"/>
  <c r="T27" i="40" a="1"/>
  <c r="T27" i="40" s="1"/>
  <c r="T12" i="40" s="1"/>
  <c r="T26" i="40" a="1"/>
  <c r="T26" i="40" s="1"/>
  <c r="T11" i="40" s="1"/>
  <c r="T30" i="40" a="1"/>
  <c r="T30" i="40" s="1"/>
  <c r="T15" i="40" s="1"/>
  <c r="T23" i="40" a="1"/>
  <c r="T23" i="40" s="1"/>
  <c r="R6" i="37"/>
  <c r="R14" i="1" s="1"/>
  <c r="S10" i="37"/>
  <c r="S9" i="37"/>
  <c r="S8" i="37"/>
  <c r="S11" i="37"/>
  <c r="S7" i="37"/>
  <c r="T53" i="37"/>
  <c r="T59" i="37"/>
  <c r="T47" i="37"/>
  <c r="T41" i="37"/>
  <c r="T35" i="37"/>
  <c r="U29" i="37"/>
  <c r="U28" i="37"/>
  <c r="U27" i="37"/>
  <c r="U23" i="37"/>
  <c r="U22" i="37"/>
  <c r="U21" i="37"/>
  <c r="T58" i="37"/>
  <c r="T46" i="37"/>
  <c r="T52" i="37"/>
  <c r="T34" i="37"/>
  <c r="T40" i="37"/>
  <c r="T51" i="37"/>
  <c r="T57" i="37"/>
  <c r="T39" i="37"/>
  <c r="T45" i="37"/>
  <c r="T33" i="37"/>
  <c r="S9" i="43"/>
  <c r="S10" i="43"/>
  <c r="S11" i="43"/>
  <c r="S13" i="43"/>
  <c r="S12" i="43"/>
  <c r="T53" i="43"/>
  <c r="T59" i="43"/>
  <c r="T47" i="43"/>
  <c r="T41" i="43"/>
  <c r="T35" i="43"/>
  <c r="T60" i="43"/>
  <c r="T48" i="43"/>
  <c r="T54" i="43"/>
  <c r="T42" i="43"/>
  <c r="T36" i="43"/>
  <c r="T55" i="43"/>
  <c r="T61" i="43"/>
  <c r="T49" i="43"/>
  <c r="T43" i="43"/>
  <c r="T37" i="43"/>
  <c r="U31" i="43"/>
  <c r="U30" i="43"/>
  <c r="U29" i="43"/>
  <c r="U25" i="43"/>
  <c r="U24" i="43"/>
  <c r="U23" i="43"/>
  <c r="U67" i="9"/>
  <c r="U68" i="9"/>
  <c r="U66" i="9"/>
  <c r="U62" i="9"/>
  <c r="U86" i="9" s="1"/>
  <c r="U60" i="9"/>
  <c r="U84" i="9" s="1"/>
  <c r="U61" i="9"/>
  <c r="U85" i="9" s="1"/>
  <c r="T73" i="9"/>
  <c r="T79" i="9"/>
  <c r="T78" i="9"/>
  <c r="T72" i="9"/>
  <c r="T80" i="9"/>
  <c r="T74" i="9"/>
  <c r="U34" i="9"/>
  <c r="U58" i="9"/>
  <c r="T7" i="11"/>
  <c r="T6" i="11" s="1"/>
  <c r="S22" i="3" s="1"/>
  <c r="T7" i="10"/>
  <c r="AF64" i="10"/>
  <c r="AF63" i="10"/>
  <c r="AE85" i="10"/>
  <c r="AE84" i="10"/>
  <c r="AE86" i="10"/>
  <c r="U8" i="10"/>
  <c r="U19" i="11"/>
  <c r="U7" i="11" s="1"/>
  <c r="U32" i="11"/>
  <c r="U9" i="11"/>
  <c r="U8" i="11"/>
  <c r="V21" i="11"/>
  <c r="V20" i="11"/>
  <c r="S6" i="11"/>
  <c r="R22" i="3" s="1"/>
  <c r="U12" i="11"/>
  <c r="V14" i="11"/>
  <c r="V15" i="11"/>
  <c r="V13" i="11"/>
  <c r="U10" i="10"/>
  <c r="U9" i="10"/>
  <c r="U11" i="10"/>
  <c r="T29" i="3" s="1"/>
  <c r="U32" i="10"/>
  <c r="U38" i="10" s="1"/>
  <c r="V4" i="10"/>
  <c r="V10" i="10" s="1"/>
  <c r="U34" i="10"/>
  <c r="U40" i="10" s="1"/>
  <c r="AD83" i="10"/>
  <c r="AI54" i="11"/>
  <c r="AE78" i="10"/>
  <c r="V51" i="11"/>
  <c r="V49" i="11"/>
  <c r="V50" i="11"/>
  <c r="V4" i="43"/>
  <c r="V4" i="37"/>
  <c r="V4" i="40"/>
  <c r="AF81" i="10"/>
  <c r="AF80" i="10"/>
  <c r="AF79" i="10"/>
  <c r="AG60" i="10"/>
  <c r="AG65" i="10" s="1"/>
  <c r="V4" i="3"/>
  <c r="W4" i="1"/>
  <c r="W4" i="11"/>
  <c r="W34" i="11" s="1"/>
  <c r="W4" i="2"/>
  <c r="W19" i="2" s="1"/>
  <c r="V4" i="9"/>
  <c r="V59" i="9" s="1"/>
  <c r="CA21" i="3" l="1"/>
  <c r="CB21" i="3" s="1"/>
  <c r="CD13" i="2"/>
  <c r="T11" i="37"/>
  <c r="R6" i="40"/>
  <c r="R13" i="1" s="1"/>
  <c r="S23" i="2"/>
  <c r="R30" i="3"/>
  <c r="T31" i="2"/>
  <c r="U32" i="40" a="1"/>
  <c r="U32" i="40" s="1"/>
  <c r="U17" i="40" s="1"/>
  <c r="U28" i="40" a="1"/>
  <c r="U28" i="40" s="1"/>
  <c r="U13" i="40" s="1"/>
  <c r="U31" i="40" a="1"/>
  <c r="U31" i="40" s="1"/>
  <c r="U16" i="40" s="1"/>
  <c r="U27" i="40" a="1"/>
  <c r="U27" i="40" s="1"/>
  <c r="U12" i="40" s="1"/>
  <c r="U26" i="40" a="1"/>
  <c r="U26" i="40" s="1"/>
  <c r="U11" i="40" s="1"/>
  <c r="U30" i="40" a="1"/>
  <c r="U30" i="40" s="1"/>
  <c r="U15" i="40" s="1"/>
  <c r="U23" i="40" a="1"/>
  <c r="U23" i="40" s="1"/>
  <c r="U29" i="40" a="1"/>
  <c r="U29" i="40" s="1"/>
  <c r="U14" i="40" s="1"/>
  <c r="U25" i="40" a="1"/>
  <c r="U25" i="40" s="1"/>
  <c r="U10" i="40" s="1"/>
  <c r="U24" i="40" a="1"/>
  <c r="U24" i="40" s="1"/>
  <c r="U9" i="40" s="1"/>
  <c r="V45" i="40"/>
  <c r="V44" i="40"/>
  <c r="V43" i="40"/>
  <c r="V49" i="40"/>
  <c r="V50" i="40"/>
  <c r="V42" i="40"/>
  <c r="V51" i="40"/>
  <c r="S7" i="40"/>
  <c r="T22" i="2" s="1"/>
  <c r="T8" i="40"/>
  <c r="T7" i="40" s="1"/>
  <c r="U22" i="2" s="1"/>
  <c r="T22" i="40"/>
  <c r="S6" i="37"/>
  <c r="S14" i="1" s="1"/>
  <c r="T10" i="37"/>
  <c r="T7" i="37"/>
  <c r="T9" i="37"/>
  <c r="T8" i="37"/>
  <c r="V29" i="37"/>
  <c r="V28" i="37"/>
  <c r="V27" i="37"/>
  <c r="V23" i="37"/>
  <c r="V22" i="37"/>
  <c r="V21" i="37"/>
  <c r="U57" i="37"/>
  <c r="U45" i="37"/>
  <c r="U39" i="37"/>
  <c r="U33" i="37"/>
  <c r="U51" i="37"/>
  <c r="U52" i="37"/>
  <c r="U46" i="37"/>
  <c r="U34" i="37"/>
  <c r="U58" i="37"/>
  <c r="U40" i="37"/>
  <c r="U59" i="37"/>
  <c r="U47" i="37"/>
  <c r="U41" i="37"/>
  <c r="U53" i="37"/>
  <c r="U35" i="37"/>
  <c r="T12" i="43"/>
  <c r="T13" i="43"/>
  <c r="T10" i="43"/>
  <c r="T11" i="43"/>
  <c r="T9" i="43"/>
  <c r="U53" i="43"/>
  <c r="U59" i="43"/>
  <c r="U41" i="43"/>
  <c r="U35" i="43"/>
  <c r="U47" i="43"/>
  <c r="U60" i="43"/>
  <c r="U48" i="43"/>
  <c r="U54" i="43"/>
  <c r="U42" i="43"/>
  <c r="U36" i="43"/>
  <c r="U55" i="43"/>
  <c r="U37" i="43"/>
  <c r="U61" i="43"/>
  <c r="U49" i="43"/>
  <c r="U43" i="43"/>
  <c r="V31" i="43"/>
  <c r="V30" i="43"/>
  <c r="V29" i="43"/>
  <c r="V25" i="43"/>
  <c r="V24" i="43"/>
  <c r="V23" i="43"/>
  <c r="V67" i="9"/>
  <c r="V68" i="9"/>
  <c r="V66" i="9"/>
  <c r="U79" i="9"/>
  <c r="U73" i="9"/>
  <c r="U80" i="9"/>
  <c r="U74" i="9"/>
  <c r="V62" i="9"/>
  <c r="V86" i="9" s="1"/>
  <c r="V60" i="9"/>
  <c r="V84" i="9" s="1"/>
  <c r="V61" i="9"/>
  <c r="V85" i="9" s="1"/>
  <c r="U78" i="9"/>
  <c r="U72" i="9"/>
  <c r="V34" i="9"/>
  <c r="V58" i="9"/>
  <c r="AG63" i="10"/>
  <c r="AG64" i="10"/>
  <c r="AF85" i="10"/>
  <c r="AF84" i="10"/>
  <c r="AF86" i="10"/>
  <c r="V8" i="10"/>
  <c r="V11" i="10"/>
  <c r="U29" i="3" s="1"/>
  <c r="V9" i="10"/>
  <c r="U7" i="10"/>
  <c r="U6" i="11"/>
  <c r="T22" i="3" s="1"/>
  <c r="U18" i="11"/>
  <c r="V19" i="11"/>
  <c r="U56" i="11" s="1"/>
  <c r="V32" i="11"/>
  <c r="V31" i="11" s="1"/>
  <c r="U31" i="11"/>
  <c r="W21" i="11"/>
  <c r="W19" i="11"/>
  <c r="V8" i="11"/>
  <c r="V9" i="11"/>
  <c r="V12" i="11"/>
  <c r="W15" i="11"/>
  <c r="W13" i="11"/>
  <c r="W14" i="11"/>
  <c r="W4" i="10"/>
  <c r="W8" i="10" s="1"/>
  <c r="AE83" i="10"/>
  <c r="AJ54" i="11"/>
  <c r="AF78" i="10"/>
  <c r="W51" i="11"/>
  <c r="W49" i="11"/>
  <c r="W32" i="11" s="1"/>
  <c r="W50" i="11"/>
  <c r="W4" i="43"/>
  <c r="W4" i="37"/>
  <c r="W4" i="40"/>
  <c r="AG81" i="10"/>
  <c r="AG80" i="10"/>
  <c r="AG79" i="10"/>
  <c r="AH60" i="10"/>
  <c r="AH65" i="10" s="1"/>
  <c r="W4" i="3"/>
  <c r="X4" i="1"/>
  <c r="X4" i="11"/>
  <c r="X34" i="11" s="1"/>
  <c r="X4" i="2"/>
  <c r="X19" i="2" s="1"/>
  <c r="W4" i="9"/>
  <c r="W59" i="9" s="1"/>
  <c r="CE13" i="2" l="1"/>
  <c r="CD21" i="3" s="1"/>
  <c r="CC21" i="3"/>
  <c r="S30" i="3"/>
  <c r="U31" i="2"/>
  <c r="T6" i="37"/>
  <c r="T14" i="1" s="1"/>
  <c r="T18" i="40"/>
  <c r="U23" i="2" s="1"/>
  <c r="W45" i="40"/>
  <c r="W44" i="40"/>
  <c r="W43" i="40"/>
  <c r="W42" i="40"/>
  <c r="W51" i="40"/>
  <c r="W50" i="40"/>
  <c r="W49" i="40"/>
  <c r="S18" i="40"/>
  <c r="T23" i="2" s="1"/>
  <c r="U22" i="40"/>
  <c r="U8" i="40"/>
  <c r="U7" i="40" s="1"/>
  <c r="V28" i="40" a="1"/>
  <c r="V28" i="40" s="1"/>
  <c r="V13" i="40" s="1"/>
  <c r="V27" i="40" a="1"/>
  <c r="V27" i="40" s="1"/>
  <c r="V12" i="40" s="1"/>
  <c r="V31" i="40" a="1"/>
  <c r="V31" i="40" s="1"/>
  <c r="V16" i="40" s="1"/>
  <c r="V30" i="40" a="1"/>
  <c r="V30" i="40" s="1"/>
  <c r="V15" i="40" s="1"/>
  <c r="V26" i="40" a="1"/>
  <c r="V26" i="40" s="1"/>
  <c r="V11" i="40" s="1"/>
  <c r="V29" i="40" a="1"/>
  <c r="V29" i="40" s="1"/>
  <c r="V14" i="40" s="1"/>
  <c r="V25" i="40" a="1"/>
  <c r="V25" i="40" s="1"/>
  <c r="V10" i="40" s="1"/>
  <c r="V32" i="40" a="1"/>
  <c r="V32" i="40" s="1"/>
  <c r="V17" i="40" s="1"/>
  <c r="V23" i="40" a="1"/>
  <c r="V23" i="40" s="1"/>
  <c r="V24" i="40" a="1"/>
  <c r="V24" i="40" s="1"/>
  <c r="V9" i="40" s="1"/>
  <c r="U11" i="37"/>
  <c r="U13" i="43"/>
  <c r="U10" i="37"/>
  <c r="U7" i="37"/>
  <c r="U8" i="37"/>
  <c r="U9" i="37"/>
  <c r="W29" i="37"/>
  <c r="W28" i="37"/>
  <c r="W27" i="37"/>
  <c r="W23" i="37"/>
  <c r="W22" i="37"/>
  <c r="W21" i="37"/>
  <c r="V51" i="37"/>
  <c r="V57" i="37"/>
  <c r="V45" i="37"/>
  <c r="V39" i="37"/>
  <c r="V33" i="37"/>
  <c r="V58" i="37"/>
  <c r="V46" i="37"/>
  <c r="V52" i="37"/>
  <c r="V34" i="37"/>
  <c r="V40" i="37"/>
  <c r="V53" i="37"/>
  <c r="V59" i="37"/>
  <c r="V47" i="37"/>
  <c r="V41" i="37"/>
  <c r="V35" i="37"/>
  <c r="U12" i="43"/>
  <c r="U11" i="43"/>
  <c r="U9" i="43"/>
  <c r="U10" i="43"/>
  <c r="V53" i="43"/>
  <c r="V47" i="43"/>
  <c r="V41" i="43"/>
  <c r="V35" i="43"/>
  <c r="V59" i="43"/>
  <c r="V60" i="43"/>
  <c r="V54" i="43"/>
  <c r="V48" i="43"/>
  <c r="V42" i="43"/>
  <c r="V36" i="43"/>
  <c r="V55" i="43"/>
  <c r="V61" i="43"/>
  <c r="V49" i="43"/>
  <c r="V43" i="43"/>
  <c r="V37" i="43"/>
  <c r="W31" i="43"/>
  <c r="W30" i="43"/>
  <c r="W29" i="43"/>
  <c r="W25" i="43"/>
  <c r="W24" i="43"/>
  <c r="W23" i="43"/>
  <c r="W67" i="9"/>
  <c r="W68" i="9"/>
  <c r="W66" i="9"/>
  <c r="V78" i="9"/>
  <c r="V72" i="9"/>
  <c r="V73" i="9"/>
  <c r="V79" i="9"/>
  <c r="V80" i="9"/>
  <c r="V74" i="9"/>
  <c r="W61" i="9"/>
  <c r="W85" i="9" s="1"/>
  <c r="W62" i="9"/>
  <c r="W86" i="9" s="1"/>
  <c r="W60" i="9"/>
  <c r="W84" i="9" s="1"/>
  <c r="W58" i="9"/>
  <c r="W34" i="9"/>
  <c r="V7" i="10"/>
  <c r="AH64" i="10"/>
  <c r="AH63" i="10"/>
  <c r="AG85" i="10"/>
  <c r="AG84" i="10"/>
  <c r="AG86" i="10"/>
  <c r="W9" i="10"/>
  <c r="W10" i="10"/>
  <c r="W11" i="10"/>
  <c r="V29" i="3" s="1"/>
  <c r="V18" i="11"/>
  <c r="V7" i="11"/>
  <c r="V6" i="11" s="1"/>
  <c r="U22" i="3" s="1"/>
  <c r="W20" i="11"/>
  <c r="W8" i="11" s="1"/>
  <c r="W33" i="11"/>
  <c r="W9" i="11"/>
  <c r="X19" i="11"/>
  <c r="X21" i="11"/>
  <c r="W7" i="11"/>
  <c r="W12" i="11"/>
  <c r="X14" i="11"/>
  <c r="X15" i="11"/>
  <c r="X13" i="11"/>
  <c r="X4" i="10"/>
  <c r="AF83" i="10"/>
  <c r="AK54" i="11"/>
  <c r="AG78" i="10"/>
  <c r="X51" i="11"/>
  <c r="X49" i="11"/>
  <c r="X32" i="11" s="1"/>
  <c r="X50" i="11"/>
  <c r="X33" i="11" s="1"/>
  <c r="X4" i="43"/>
  <c r="X4" i="37"/>
  <c r="X4" i="40"/>
  <c r="AH81" i="10"/>
  <c r="AH80" i="10"/>
  <c r="AH79" i="10"/>
  <c r="AI60" i="10"/>
  <c r="AI65" i="10" s="1"/>
  <c r="X4" i="3"/>
  <c r="Y4" i="1"/>
  <c r="Y4" i="11"/>
  <c r="Y34" i="11" s="1"/>
  <c r="Y4" i="2"/>
  <c r="Y19" i="2" s="1"/>
  <c r="X4" i="9"/>
  <c r="X59" i="9" s="1"/>
  <c r="CF13" i="2" l="1"/>
  <c r="CE21" i="3"/>
  <c r="S6" i="40"/>
  <c r="S13" i="1" s="1"/>
  <c r="T6" i="40"/>
  <c r="T13" i="1" s="1"/>
  <c r="T30" i="3"/>
  <c r="V31" i="2"/>
  <c r="U18" i="40"/>
  <c r="V22" i="2"/>
  <c r="U6" i="37"/>
  <c r="U14" i="1" s="1"/>
  <c r="V8" i="40"/>
  <c r="V7" i="40" s="1"/>
  <c r="V22" i="40"/>
  <c r="X43" i="40"/>
  <c r="X42" i="40"/>
  <c r="X51" i="40"/>
  <c r="X50" i="40"/>
  <c r="X49" i="40"/>
  <c r="X45" i="40"/>
  <c r="X44" i="40"/>
  <c r="W31" i="40" a="1"/>
  <c r="W31" i="40" s="1"/>
  <c r="W16" i="40" s="1"/>
  <c r="W30" i="40" a="1"/>
  <c r="W30" i="40" s="1"/>
  <c r="W15" i="40" s="1"/>
  <c r="W26" i="40" a="1"/>
  <c r="W26" i="40" s="1"/>
  <c r="W11" i="40" s="1"/>
  <c r="W29" i="40" a="1"/>
  <c r="W29" i="40" s="1"/>
  <c r="W14" i="40" s="1"/>
  <c r="W25" i="40" a="1"/>
  <c r="W25" i="40" s="1"/>
  <c r="W10" i="40" s="1"/>
  <c r="W32" i="40" a="1"/>
  <c r="W32" i="40" s="1"/>
  <c r="W17" i="40" s="1"/>
  <c r="W23" i="40" a="1"/>
  <c r="W23" i="40" s="1"/>
  <c r="W28" i="40" a="1"/>
  <c r="W28" i="40" s="1"/>
  <c r="W13" i="40" s="1"/>
  <c r="W24" i="40" a="1"/>
  <c r="W24" i="40" s="1"/>
  <c r="W9" i="40" s="1"/>
  <c r="W27" i="40" a="1"/>
  <c r="W27" i="40" s="1"/>
  <c r="W12" i="40" s="1"/>
  <c r="V7" i="37"/>
  <c r="V8" i="37"/>
  <c r="V9" i="37"/>
  <c r="V11" i="37"/>
  <c r="V10" i="37"/>
  <c r="V12" i="43"/>
  <c r="V11" i="43"/>
  <c r="V13" i="43"/>
  <c r="V9" i="43"/>
  <c r="W57" i="37"/>
  <c r="W45" i="37"/>
  <c r="W39" i="37"/>
  <c r="W33" i="37"/>
  <c r="W51" i="37"/>
  <c r="W52" i="37"/>
  <c r="W34" i="37"/>
  <c r="W58" i="37"/>
  <c r="W40" i="37"/>
  <c r="W46" i="37"/>
  <c r="W59" i="37"/>
  <c r="W47" i="37"/>
  <c r="W41" i="37"/>
  <c r="W35" i="37"/>
  <c r="W53" i="37"/>
  <c r="X22" i="37"/>
  <c r="X21" i="37"/>
  <c r="X28" i="37"/>
  <c r="X27" i="37"/>
  <c r="X23" i="37"/>
  <c r="X29" i="37"/>
  <c r="V10" i="43"/>
  <c r="W59" i="43"/>
  <c r="W53" i="43"/>
  <c r="W47" i="43"/>
  <c r="W41" i="43"/>
  <c r="W35" i="43"/>
  <c r="W54" i="43"/>
  <c r="W60" i="43"/>
  <c r="W48" i="43"/>
  <c r="W42" i="43"/>
  <c r="W36" i="43"/>
  <c r="W61" i="43"/>
  <c r="W55" i="43"/>
  <c r="W49" i="43"/>
  <c r="W43" i="43"/>
  <c r="W37" i="43"/>
  <c r="X30" i="43"/>
  <c r="X29" i="43"/>
  <c r="X25" i="43"/>
  <c r="X24" i="43"/>
  <c r="X23" i="43"/>
  <c r="X31" i="43"/>
  <c r="X67" i="9"/>
  <c r="X68" i="9"/>
  <c r="X66" i="9"/>
  <c r="W73" i="9"/>
  <c r="W79" i="9"/>
  <c r="W80" i="9"/>
  <c r="W74" i="9"/>
  <c r="X61" i="9"/>
  <c r="X85" i="9" s="1"/>
  <c r="X60" i="9"/>
  <c r="X84" i="9" s="1"/>
  <c r="X62" i="9"/>
  <c r="X86" i="9" s="1"/>
  <c r="W78" i="9"/>
  <c r="W72" i="9"/>
  <c r="X58" i="9"/>
  <c r="X34" i="9"/>
  <c r="W7" i="10"/>
  <c r="AI63" i="10"/>
  <c r="AI64" i="10"/>
  <c r="AH85" i="10"/>
  <c r="AH84" i="10"/>
  <c r="AH86" i="10"/>
  <c r="X11" i="10"/>
  <c r="W29" i="3" s="1"/>
  <c r="X8" i="10"/>
  <c r="X9" i="10"/>
  <c r="X10" i="10"/>
  <c r="W18" i="11"/>
  <c r="X31" i="11"/>
  <c r="W31" i="11"/>
  <c r="Y21" i="11"/>
  <c r="Y19" i="11"/>
  <c r="X20" i="11"/>
  <c r="X18" i="11" s="1"/>
  <c r="X9" i="11"/>
  <c r="X7" i="11"/>
  <c r="X12" i="11"/>
  <c r="Y15" i="11"/>
  <c r="Y13" i="11"/>
  <c r="Y14" i="11"/>
  <c r="Y4" i="10"/>
  <c r="W6" i="11"/>
  <c r="V22" i="3" s="1"/>
  <c r="AG83" i="10"/>
  <c r="AL54" i="11"/>
  <c r="AH78" i="10"/>
  <c r="Y51" i="11"/>
  <c r="Y49" i="11"/>
  <c r="Y32" i="11" s="1"/>
  <c r="Y50" i="11"/>
  <c r="Y4" i="43"/>
  <c r="Y4" i="40"/>
  <c r="Y4" i="37"/>
  <c r="AI81" i="10"/>
  <c r="AI80" i="10"/>
  <c r="AI79" i="10"/>
  <c r="AJ60" i="10"/>
  <c r="AJ65" i="10" s="1"/>
  <c r="Y4" i="3"/>
  <c r="Z4" i="1"/>
  <c r="Z4" i="2"/>
  <c r="Z19" i="2" s="1"/>
  <c r="Z4" i="11"/>
  <c r="Z34" i="11" s="1"/>
  <c r="Y4" i="9"/>
  <c r="Y59" i="9" s="1"/>
  <c r="CG13" i="2" l="1"/>
  <c r="CF21" i="3"/>
  <c r="V18" i="40"/>
  <c r="W22" i="2"/>
  <c r="U6" i="40"/>
  <c r="U13" i="1" s="1"/>
  <c r="V23" i="2"/>
  <c r="U30" i="3"/>
  <c r="W31" i="2"/>
  <c r="V6" i="37"/>
  <c r="V14" i="1" s="1"/>
  <c r="W10" i="43"/>
  <c r="W12" i="43"/>
  <c r="W8" i="40"/>
  <c r="W7" i="40" s="1"/>
  <c r="W22" i="40"/>
  <c r="Y43" i="40"/>
  <c r="Y45" i="40"/>
  <c r="Y44" i="40"/>
  <c r="Y42" i="40"/>
  <c r="Y51" i="40"/>
  <c r="Y50" i="40"/>
  <c r="Y49" i="40"/>
  <c r="X26" i="40" a="1"/>
  <c r="X26" i="40" s="1"/>
  <c r="X11" i="40" s="1"/>
  <c r="X30" i="40" a="1"/>
  <c r="X30" i="40" s="1"/>
  <c r="X15" i="40" s="1"/>
  <c r="X29" i="40" a="1"/>
  <c r="X29" i="40" s="1"/>
  <c r="X14" i="40" s="1"/>
  <c r="X25" i="40" a="1"/>
  <c r="X25" i="40" s="1"/>
  <c r="X10" i="40" s="1"/>
  <c r="X24" i="40" a="1"/>
  <c r="X24" i="40" s="1"/>
  <c r="X9" i="40" s="1"/>
  <c r="X23" i="40" a="1"/>
  <c r="X23" i="40" s="1"/>
  <c r="X32" i="40" a="1"/>
  <c r="X32" i="40" s="1"/>
  <c r="X17" i="40" s="1"/>
  <c r="X28" i="40" a="1"/>
  <c r="X28" i="40" s="1"/>
  <c r="X13" i="40" s="1"/>
  <c r="X31" i="40" a="1"/>
  <c r="X31" i="40" s="1"/>
  <c r="X16" i="40" s="1"/>
  <c r="X27" i="40" a="1"/>
  <c r="X27" i="40" s="1"/>
  <c r="X12" i="40" s="1"/>
  <c r="W13" i="43"/>
  <c r="W10" i="37"/>
  <c r="W7" i="37"/>
  <c r="W8" i="37"/>
  <c r="W9" i="37"/>
  <c r="W11" i="37"/>
  <c r="Y29" i="37"/>
  <c r="Y28" i="37"/>
  <c r="Y21" i="37"/>
  <c r="Y23" i="37"/>
  <c r="Y22" i="37"/>
  <c r="Y27" i="37"/>
  <c r="X59" i="37"/>
  <c r="X47" i="37"/>
  <c r="X41" i="37"/>
  <c r="X35" i="37"/>
  <c r="X53" i="37"/>
  <c r="X52" i="37"/>
  <c r="X58" i="37"/>
  <c r="X40" i="37"/>
  <c r="X46" i="37"/>
  <c r="X34" i="37"/>
  <c r="X57" i="37"/>
  <c r="X45" i="37"/>
  <c r="X33" i="37"/>
  <c r="X51" i="37"/>
  <c r="X39" i="37"/>
  <c r="W9" i="43"/>
  <c r="W11" i="43"/>
  <c r="X59" i="43"/>
  <c r="X53" i="43"/>
  <c r="X47" i="43"/>
  <c r="X41" i="43"/>
  <c r="X35" i="43"/>
  <c r="X54" i="43"/>
  <c r="X60" i="43"/>
  <c r="X48" i="43"/>
  <c r="X42" i="43"/>
  <c r="X36" i="43"/>
  <c r="X61" i="43"/>
  <c r="X49" i="43"/>
  <c r="X55" i="43"/>
  <c r="X43" i="43"/>
  <c r="X37" i="43"/>
  <c r="Y29" i="43"/>
  <c r="Y25" i="43"/>
  <c r="Y24" i="43"/>
  <c r="Y23" i="43"/>
  <c r="Y31" i="43"/>
  <c r="Y30" i="43"/>
  <c r="Y68" i="9"/>
  <c r="Y66" i="9"/>
  <c r="Y67" i="9"/>
  <c r="Y61" i="9"/>
  <c r="Y85" i="9" s="1"/>
  <c r="Y60" i="9"/>
  <c r="Y84" i="9" s="1"/>
  <c r="Y62" i="9"/>
  <c r="Y86" i="9" s="1"/>
  <c r="X72" i="9"/>
  <c r="X78" i="9"/>
  <c r="X79" i="9"/>
  <c r="X73" i="9"/>
  <c r="X74" i="9"/>
  <c r="X80" i="9"/>
  <c r="Y58" i="9"/>
  <c r="Y34" i="9"/>
  <c r="AJ64" i="10"/>
  <c r="AJ63" i="10"/>
  <c r="AI85" i="10"/>
  <c r="AI84" i="10"/>
  <c r="AI86" i="10"/>
  <c r="X7" i="10"/>
  <c r="Y10" i="10"/>
  <c r="Y9" i="10"/>
  <c r="Y11" i="10"/>
  <c r="X29" i="3" s="1"/>
  <c r="Y8" i="10"/>
  <c r="Y20" i="11"/>
  <c r="Y8" i="11" s="1"/>
  <c r="Y33" i="11"/>
  <c r="Y9" i="11"/>
  <c r="Y7" i="11"/>
  <c r="Z21" i="11"/>
  <c r="Z19" i="11"/>
  <c r="X8" i="11"/>
  <c r="X6" i="11" s="1"/>
  <c r="W22" i="3" s="1"/>
  <c r="Z15" i="11"/>
  <c r="Z13" i="11"/>
  <c r="Z14" i="11"/>
  <c r="Y12" i="11"/>
  <c r="Z4" i="10"/>
  <c r="AH83" i="10"/>
  <c r="AM54" i="11"/>
  <c r="AI78" i="10"/>
  <c r="Z50" i="11"/>
  <c r="Z49" i="11"/>
  <c r="Z32" i="11" s="1"/>
  <c r="Z51" i="11"/>
  <c r="Z4" i="40"/>
  <c r="Z4" i="43"/>
  <c r="Z4" i="37"/>
  <c r="AJ81" i="10"/>
  <c r="AJ80" i="10"/>
  <c r="AJ79" i="10"/>
  <c r="AK60" i="10"/>
  <c r="AK65" i="10" s="1"/>
  <c r="Z4" i="3"/>
  <c r="AA4" i="1"/>
  <c r="AA4" i="2"/>
  <c r="AA19" i="2" s="1"/>
  <c r="AA4" i="11"/>
  <c r="AA34" i="11" s="1"/>
  <c r="Z4" i="9"/>
  <c r="Z59" i="9" s="1"/>
  <c r="CH13" i="2" l="1"/>
  <c r="CG21" i="3"/>
  <c r="V30" i="3"/>
  <c r="X31" i="2"/>
  <c r="W18" i="40"/>
  <c r="X22" i="2"/>
  <c r="V6" i="40"/>
  <c r="V13" i="1" s="1"/>
  <c r="W23" i="2"/>
  <c r="W6" i="37"/>
  <c r="W14" i="1" s="1"/>
  <c r="X10" i="37"/>
  <c r="X8" i="40"/>
  <c r="X7" i="40" s="1"/>
  <c r="X22" i="40"/>
  <c r="Z45" i="40"/>
  <c r="Z44" i="40"/>
  <c r="Z43" i="40"/>
  <c r="Z42" i="40"/>
  <c r="Z51" i="40"/>
  <c r="Z50" i="40"/>
  <c r="Z49" i="40"/>
  <c r="Y30" i="40" a="1"/>
  <c r="Y30" i="40" s="1"/>
  <c r="Y15" i="40" s="1"/>
  <c r="Y29" i="40" a="1"/>
  <c r="Y29" i="40" s="1"/>
  <c r="Y14" i="40" s="1"/>
  <c r="Y32" i="40" a="1"/>
  <c r="Y32" i="40" s="1"/>
  <c r="Y17" i="40" s="1"/>
  <c r="Y31" i="40" a="1"/>
  <c r="Y31" i="40" s="1"/>
  <c r="Y16" i="40" s="1"/>
  <c r="Y28" i="40" a="1"/>
  <c r="Y28" i="40" s="1"/>
  <c r="Y13" i="40" s="1"/>
  <c r="Y27" i="40" a="1"/>
  <c r="Y27" i="40" s="1"/>
  <c r="Y12" i="40" s="1"/>
  <c r="Y25" i="40" a="1"/>
  <c r="Y25" i="40" s="1"/>
  <c r="Y10" i="40" s="1"/>
  <c r="Y24" i="40" a="1"/>
  <c r="Y24" i="40" s="1"/>
  <c r="Y9" i="40" s="1"/>
  <c r="Y26" i="40" a="1"/>
  <c r="Y26" i="40" s="1"/>
  <c r="Y11" i="40" s="1"/>
  <c r="Y23" i="40" a="1"/>
  <c r="Y23" i="40" s="1"/>
  <c r="X11" i="37"/>
  <c r="X8" i="37"/>
  <c r="X7" i="37"/>
  <c r="X9" i="37"/>
  <c r="X9" i="43"/>
  <c r="Y58" i="37"/>
  <c r="Y46" i="37"/>
  <c r="Y52" i="37"/>
  <c r="Y40" i="37"/>
  <c r="Y34" i="37"/>
  <c r="Y53" i="37"/>
  <c r="Y41" i="37"/>
  <c r="Y47" i="37"/>
  <c r="Y35" i="37"/>
  <c r="Y59" i="37"/>
  <c r="Y51" i="37"/>
  <c r="Y57" i="37"/>
  <c r="Y33" i="37"/>
  <c r="Y45" i="37"/>
  <c r="Y39" i="37"/>
  <c r="Z28" i="37"/>
  <c r="Z23" i="37"/>
  <c r="Z21" i="37"/>
  <c r="Z29" i="37"/>
  <c r="Z27" i="37"/>
  <c r="Z22" i="37"/>
  <c r="X11" i="43"/>
  <c r="X10" i="43"/>
  <c r="X12" i="43"/>
  <c r="X13" i="43"/>
  <c r="Y59" i="43"/>
  <c r="Y53" i="43"/>
  <c r="Y47" i="43"/>
  <c r="Y41" i="43"/>
  <c r="Y35" i="43"/>
  <c r="Y54" i="43"/>
  <c r="Y60" i="43"/>
  <c r="Y48" i="43"/>
  <c r="Y42" i="43"/>
  <c r="Y36" i="43"/>
  <c r="Y61" i="43"/>
  <c r="Y49" i="43"/>
  <c r="Y43" i="43"/>
  <c r="Y37" i="43"/>
  <c r="Y55" i="43"/>
  <c r="Z24" i="43"/>
  <c r="Z23" i="43"/>
  <c r="Z31" i="43"/>
  <c r="Z30" i="43"/>
  <c r="Z29" i="43"/>
  <c r="Z25" i="43"/>
  <c r="Z68" i="9"/>
  <c r="Z66" i="9"/>
  <c r="Z67" i="9"/>
  <c r="Z61" i="9"/>
  <c r="Z85" i="9" s="1"/>
  <c r="Z62" i="9"/>
  <c r="Z86" i="9" s="1"/>
  <c r="Z60" i="9"/>
  <c r="Z84" i="9" s="1"/>
  <c r="Y80" i="9"/>
  <c r="Y74" i="9"/>
  <c r="Y72" i="9"/>
  <c r="Y78" i="9"/>
  <c r="Y79" i="9"/>
  <c r="Y73" i="9"/>
  <c r="Z58" i="9"/>
  <c r="Z34" i="9"/>
  <c r="Y7" i="10"/>
  <c r="AK63" i="10"/>
  <c r="AK64" i="10"/>
  <c r="AJ85" i="10"/>
  <c r="AJ84" i="10"/>
  <c r="AJ86" i="10"/>
  <c r="Z9" i="10"/>
  <c r="Z10" i="10"/>
  <c r="Z8" i="10"/>
  <c r="Z11" i="10"/>
  <c r="Y29" i="3" s="1"/>
  <c r="Z9" i="11"/>
  <c r="Y31" i="11"/>
  <c r="Z20" i="11"/>
  <c r="Y57" i="11" s="1"/>
  <c r="Z33" i="11"/>
  <c r="Z31" i="11" s="1"/>
  <c r="AA21" i="11"/>
  <c r="AA19" i="11"/>
  <c r="Z7" i="11"/>
  <c r="Y18" i="11"/>
  <c r="AA13" i="11"/>
  <c r="AA14" i="11"/>
  <c r="AA15" i="11"/>
  <c r="Z12" i="11"/>
  <c r="AA4" i="10"/>
  <c r="AA11" i="10" s="1"/>
  <c r="Z29" i="3" s="1"/>
  <c r="AI83" i="10"/>
  <c r="Y6" i="11"/>
  <c r="X22" i="3" s="1"/>
  <c r="AN54" i="11"/>
  <c r="AJ78" i="10"/>
  <c r="AA50" i="11"/>
  <c r="AA51" i="11"/>
  <c r="AA49" i="11"/>
  <c r="AA32" i="11" s="1"/>
  <c r="AA4" i="37"/>
  <c r="AA4" i="40"/>
  <c r="AA4" i="43"/>
  <c r="AK81" i="10"/>
  <c r="AK80" i="10"/>
  <c r="AK79" i="10"/>
  <c r="AL60" i="10"/>
  <c r="AL65" i="10" s="1"/>
  <c r="AC4" i="1"/>
  <c r="AA4" i="3"/>
  <c r="AB4" i="2"/>
  <c r="AB19" i="2" s="1"/>
  <c r="AB4" i="11"/>
  <c r="AB34" i="11" s="1"/>
  <c r="AC34" i="11" s="1"/>
  <c r="AB4" i="1"/>
  <c r="AA4" i="9"/>
  <c r="AA59" i="9" s="1"/>
  <c r="CI13" i="2" l="1"/>
  <c r="CH21" i="3" s="1"/>
  <c r="Y7" i="37"/>
  <c r="Y11" i="37"/>
  <c r="W6" i="40"/>
  <c r="W13" i="1" s="1"/>
  <c r="X23" i="2"/>
  <c r="X18" i="40"/>
  <c r="Y22" i="2"/>
  <c r="W30" i="3"/>
  <c r="Y31" i="2"/>
  <c r="AA10" i="10"/>
  <c r="AA32" i="10"/>
  <c r="AA38" i="10" s="1"/>
  <c r="AA9" i="10"/>
  <c r="AA8" i="10"/>
  <c r="X6" i="37"/>
  <c r="X14" i="1" s="1"/>
  <c r="Y8" i="40"/>
  <c r="Y7" i="40" s="1"/>
  <c r="Z22" i="2" s="1"/>
  <c r="Y22" i="40"/>
  <c r="AA45" i="40"/>
  <c r="AA44" i="40"/>
  <c r="AA43" i="40"/>
  <c r="AA42" i="40"/>
  <c r="AA51" i="40"/>
  <c r="AA50" i="40"/>
  <c r="AA49" i="40"/>
  <c r="Z24" i="40" a="1"/>
  <c r="Z24" i="40" s="1"/>
  <c r="Z9" i="40" s="1"/>
  <c r="Z23" i="40" a="1"/>
  <c r="Z23" i="40" s="1"/>
  <c r="Z32" i="40" a="1"/>
  <c r="Z32" i="40" s="1"/>
  <c r="Z17" i="40" s="1"/>
  <c r="Z27" i="40" a="1"/>
  <c r="Z27" i="40" s="1"/>
  <c r="Z12" i="40" s="1"/>
  <c r="Z31" i="40" a="1"/>
  <c r="Z31" i="40" s="1"/>
  <c r="Z16" i="40" s="1"/>
  <c r="Z28" i="40" a="1"/>
  <c r="Z28" i="40" s="1"/>
  <c r="Z13" i="40" s="1"/>
  <c r="Z30" i="40" a="1"/>
  <c r="Z30" i="40" s="1"/>
  <c r="Z15" i="40" s="1"/>
  <c r="Z25" i="40" a="1"/>
  <c r="Z25" i="40" s="1"/>
  <c r="Z10" i="40" s="1"/>
  <c r="Z26" i="40" a="1"/>
  <c r="Z26" i="40" s="1"/>
  <c r="Z11" i="40" s="1"/>
  <c r="Z29" i="40" a="1"/>
  <c r="Z29" i="40" s="1"/>
  <c r="Z14" i="40" s="1"/>
  <c r="Y8" i="37"/>
  <c r="Y9" i="37"/>
  <c r="Y12" i="43"/>
  <c r="Y10" i="37"/>
  <c r="Z52" i="37"/>
  <c r="Z58" i="37"/>
  <c r="Z46" i="37"/>
  <c r="Z40" i="37"/>
  <c r="Z34" i="37"/>
  <c r="AA29" i="37"/>
  <c r="AA28" i="37"/>
  <c r="AA23" i="37"/>
  <c r="AA21" i="37"/>
  <c r="AA27" i="37"/>
  <c r="AA22" i="37"/>
  <c r="Z57" i="37"/>
  <c r="Z45" i="37"/>
  <c r="Z51" i="37"/>
  <c r="Z39" i="37"/>
  <c r="Z33" i="37"/>
  <c r="Z59" i="37"/>
  <c r="Z47" i="37"/>
  <c r="Z53" i="37"/>
  <c r="Z41" i="37"/>
  <c r="Z35" i="37"/>
  <c r="Y9" i="43"/>
  <c r="Y10" i="43"/>
  <c r="Y11" i="43"/>
  <c r="Y13" i="43"/>
  <c r="Z61" i="43"/>
  <c r="Z55" i="43"/>
  <c r="Z43" i="43"/>
  <c r="Z37" i="43"/>
  <c r="Z49" i="43"/>
  <c r="Z59" i="43"/>
  <c r="Z41" i="43"/>
  <c r="Z35" i="43"/>
  <c r="Z53" i="43"/>
  <c r="Z47" i="43"/>
  <c r="Z54" i="43"/>
  <c r="Z60" i="43"/>
  <c r="Z42" i="43"/>
  <c r="Z36" i="43"/>
  <c r="Z48" i="43"/>
  <c r="AA23" i="43"/>
  <c r="AA31" i="43"/>
  <c r="AA30" i="43"/>
  <c r="AA29" i="43"/>
  <c r="AA25" i="43"/>
  <c r="AA24" i="43"/>
  <c r="AA68" i="9"/>
  <c r="AA66" i="9"/>
  <c r="AA67" i="9"/>
  <c r="AA62" i="9"/>
  <c r="AA86" i="9" s="1"/>
  <c r="AA60" i="9"/>
  <c r="AA84" i="9" s="1"/>
  <c r="AA61" i="9"/>
  <c r="AA85" i="9" s="1"/>
  <c r="Z72" i="9"/>
  <c r="Z78" i="9"/>
  <c r="Z74" i="9"/>
  <c r="Z80" i="9"/>
  <c r="Z79" i="9"/>
  <c r="Z73" i="9"/>
  <c r="AA58" i="9"/>
  <c r="AA34" i="9"/>
  <c r="AB34" i="9" s="1"/>
  <c r="AL64" i="10"/>
  <c r="Z7" i="10"/>
  <c r="AL63" i="10"/>
  <c r="AK85" i="10"/>
  <c r="AK84" i="10"/>
  <c r="AK86" i="10"/>
  <c r="AA20" i="11"/>
  <c r="AA18" i="11" s="1"/>
  <c r="AA33" i="11"/>
  <c r="AA31" i="11" s="1"/>
  <c r="Z18" i="11"/>
  <c r="AA9" i="11"/>
  <c r="AA7" i="11"/>
  <c r="AB21" i="11"/>
  <c r="AC21" i="11" s="1"/>
  <c r="AB19" i="11"/>
  <c r="AC19" i="11" s="1"/>
  <c r="Z8" i="11"/>
  <c r="Z6" i="11" s="1"/>
  <c r="Y22" i="3" s="1"/>
  <c r="AB15" i="11"/>
  <c r="AB13" i="11"/>
  <c r="AB14" i="11"/>
  <c r="AA12" i="11"/>
  <c r="AB4" i="10"/>
  <c r="AB8" i="10" s="1"/>
  <c r="AJ83" i="10"/>
  <c r="AO54" i="11"/>
  <c r="AK78" i="10"/>
  <c r="AB50" i="11"/>
  <c r="AB49" i="11"/>
  <c r="AB32" i="11" s="1"/>
  <c r="AB51" i="11"/>
  <c r="AB4" i="43"/>
  <c r="AB4" i="40"/>
  <c r="AB4" i="37"/>
  <c r="AC4" i="43"/>
  <c r="AC4" i="40"/>
  <c r="AC4" i="37"/>
  <c r="AL80" i="10"/>
  <c r="AL79" i="10"/>
  <c r="AL81" i="10"/>
  <c r="AM60" i="10"/>
  <c r="AM65" i="10" s="1"/>
  <c r="AD4" i="1"/>
  <c r="AC4" i="9"/>
  <c r="AC59" i="9" s="1"/>
  <c r="AC4" i="3"/>
  <c r="AD4" i="2"/>
  <c r="AD19" i="2" s="1"/>
  <c r="AD4" i="11"/>
  <c r="AD34" i="11" s="1"/>
  <c r="AB4" i="9"/>
  <c r="AB4" i="3"/>
  <c r="AC4" i="2"/>
  <c r="AC19" i="2" s="1"/>
  <c r="AC4" i="11"/>
  <c r="CJ13" i="2" l="1"/>
  <c r="CI21" i="3"/>
  <c r="X30" i="3"/>
  <c r="Z31" i="2"/>
  <c r="X6" i="40"/>
  <c r="X13" i="1" s="1"/>
  <c r="Y23" i="2"/>
  <c r="AA7" i="10"/>
  <c r="Z8" i="37"/>
  <c r="Z9" i="37"/>
  <c r="Z8" i="40"/>
  <c r="Z7" i="40" s="1"/>
  <c r="AA22" i="2" s="1"/>
  <c r="Z22" i="40"/>
  <c r="Y18" i="40"/>
  <c r="Z23" i="2" s="1"/>
  <c r="AA27" i="40" a="1"/>
  <c r="AA27" i="40" s="1"/>
  <c r="AA32" i="40" a="1"/>
  <c r="AA32" i="40" s="1"/>
  <c r="AA31" i="40" a="1"/>
  <c r="AA31" i="40" s="1"/>
  <c r="AA28" i="40" a="1"/>
  <c r="AA28" i="40" s="1"/>
  <c r="AA30" i="40" a="1"/>
  <c r="AA30" i="40" s="1"/>
  <c r="AA29" i="40" a="1"/>
  <c r="AA29" i="40" s="1"/>
  <c r="AA26" i="40" a="1"/>
  <c r="AA26" i="40" s="1"/>
  <c r="AA25" i="40" a="1"/>
  <c r="AA25" i="40" s="1"/>
  <c r="AA24" i="40" a="1"/>
  <c r="AA24" i="40" s="1"/>
  <c r="AA23" i="40" a="1"/>
  <c r="AA23" i="40" s="1"/>
  <c r="AC42" i="40"/>
  <c r="AC51" i="40"/>
  <c r="AC50" i="40"/>
  <c r="AC49" i="40"/>
  <c r="AC45" i="40"/>
  <c r="AC44" i="40"/>
  <c r="AC43" i="40"/>
  <c r="Z11" i="37"/>
  <c r="Y6" i="37"/>
  <c r="Y14" i="1" s="1"/>
  <c r="Z10" i="37"/>
  <c r="Z7" i="37"/>
  <c r="Z11" i="43"/>
  <c r="AA58" i="37"/>
  <c r="AA46" i="37"/>
  <c r="AA52" i="37"/>
  <c r="AA40" i="37"/>
  <c r="AA34" i="37"/>
  <c r="AC28" i="37"/>
  <c r="AC21" i="37"/>
  <c r="AC23" i="37"/>
  <c r="AC29" i="37"/>
  <c r="AC27" i="37"/>
  <c r="AC22" i="37"/>
  <c r="AA53" i="37"/>
  <c r="AA41" i="37"/>
  <c r="AA35" i="37"/>
  <c r="AA47" i="37"/>
  <c r="AA59" i="37"/>
  <c r="AA51" i="37"/>
  <c r="AA33" i="37"/>
  <c r="AA45" i="37"/>
  <c r="AA39" i="37"/>
  <c r="AA57" i="37"/>
  <c r="Z10" i="43"/>
  <c r="Z12" i="43"/>
  <c r="Z9" i="43"/>
  <c r="Z13" i="43"/>
  <c r="AA60" i="43"/>
  <c r="AA54" i="43"/>
  <c r="AA48" i="43"/>
  <c r="AA42" i="43"/>
  <c r="AA36" i="43"/>
  <c r="AA55" i="43"/>
  <c r="AA61" i="43"/>
  <c r="AA49" i="43"/>
  <c r="AA43" i="43"/>
  <c r="AA37" i="43"/>
  <c r="AA53" i="43"/>
  <c r="AA59" i="43"/>
  <c r="AA47" i="43"/>
  <c r="AA41" i="43"/>
  <c r="AA35" i="43"/>
  <c r="AC31" i="43"/>
  <c r="AC30" i="43"/>
  <c r="AC29" i="43"/>
  <c r="AC25" i="43"/>
  <c r="AC24" i="43"/>
  <c r="AC23" i="43"/>
  <c r="AC68" i="9"/>
  <c r="AC66" i="9"/>
  <c r="AC67" i="9"/>
  <c r="AC62" i="9"/>
  <c r="AC86" i="9" s="1"/>
  <c r="AC60" i="9"/>
  <c r="AC84" i="9" s="1"/>
  <c r="AC61" i="9"/>
  <c r="AC85" i="9" s="1"/>
  <c r="AA79" i="9"/>
  <c r="AA73" i="9"/>
  <c r="AA72" i="9"/>
  <c r="AA78" i="9"/>
  <c r="AA74" i="9"/>
  <c r="AA80" i="9"/>
  <c r="AC58" i="9"/>
  <c r="AC34" i="9"/>
  <c r="AM63" i="10"/>
  <c r="AM64" i="10"/>
  <c r="AL85" i="10"/>
  <c r="AL84" i="10"/>
  <c r="AL86" i="10"/>
  <c r="AB9" i="10"/>
  <c r="AC9" i="10" s="1"/>
  <c r="AB11" i="10"/>
  <c r="AB10" i="10"/>
  <c r="AC10" i="10" s="1"/>
  <c r="AB7" i="11"/>
  <c r="AC7" i="11" s="1"/>
  <c r="AB20" i="11"/>
  <c r="AC20" i="11" s="1"/>
  <c r="AB33" i="11"/>
  <c r="AC33" i="11" s="1"/>
  <c r="AB9" i="11"/>
  <c r="AC9" i="11" s="1"/>
  <c r="AC32" i="11"/>
  <c r="AD21" i="11"/>
  <c r="AD19" i="11"/>
  <c r="AA8" i="11"/>
  <c r="AA6" i="11" s="1"/>
  <c r="Z22" i="3" s="1"/>
  <c r="AC14" i="11"/>
  <c r="AD15" i="11"/>
  <c r="AD13" i="11"/>
  <c r="AD14" i="11"/>
  <c r="AB12" i="11"/>
  <c r="AC13" i="11"/>
  <c r="AC15" i="11"/>
  <c r="AC4" i="10"/>
  <c r="AK83" i="10"/>
  <c r="AP54" i="11"/>
  <c r="AL78" i="10"/>
  <c r="AD51" i="11"/>
  <c r="AD49" i="11"/>
  <c r="AD32" i="11" s="1"/>
  <c r="AD50" i="11"/>
  <c r="AD4" i="37"/>
  <c r="AD4" i="40"/>
  <c r="AD4" i="43"/>
  <c r="AD4" i="10"/>
  <c r="AC8" i="10"/>
  <c r="AM81" i="10"/>
  <c r="AM80" i="10"/>
  <c r="AM79" i="10"/>
  <c r="AN60" i="10"/>
  <c r="AN65" i="10" s="1"/>
  <c r="AD4" i="9"/>
  <c r="AD59" i="9" s="1"/>
  <c r="AE4" i="1"/>
  <c r="AE4" i="2"/>
  <c r="AE19" i="2" s="1"/>
  <c r="AD4" i="3"/>
  <c r="AE4" i="11"/>
  <c r="AE34" i="11" s="1"/>
  <c r="CK13" i="2" l="1"/>
  <c r="CJ21" i="3" s="1"/>
  <c r="AC11" i="10"/>
  <c r="AA29" i="3"/>
  <c r="AB29" i="3" s="1"/>
  <c r="Y6" i="40"/>
  <c r="Y13" i="1" s="1"/>
  <c r="Y30" i="3"/>
  <c r="AA31" i="2"/>
  <c r="Z6" i="37"/>
  <c r="Z14" i="1" s="1"/>
  <c r="AB31" i="40"/>
  <c r="AA16" i="40"/>
  <c r="AB16" i="40" s="1"/>
  <c r="AA8" i="40"/>
  <c r="AB8" i="40" s="1"/>
  <c r="AA22" i="40"/>
  <c r="AB22" i="40" s="1"/>
  <c r="AB23" i="40"/>
  <c r="AB32" i="40"/>
  <c r="AA17" i="40"/>
  <c r="AB17" i="40" s="1"/>
  <c r="AB24" i="40"/>
  <c r="AA9" i="40"/>
  <c r="AB9" i="40" s="1"/>
  <c r="AB27" i="40"/>
  <c r="AA12" i="40"/>
  <c r="AA10" i="40"/>
  <c r="AB10" i="40" s="1"/>
  <c r="AB25" i="40"/>
  <c r="AB26" i="40"/>
  <c r="AA11" i="40"/>
  <c r="AB11" i="40" s="1"/>
  <c r="AC28" i="40" a="1"/>
  <c r="AC28" i="40" s="1"/>
  <c r="AC13" i="40" s="1"/>
  <c r="AC23" i="40" a="1"/>
  <c r="AC23" i="40" s="1"/>
  <c r="AC32" i="40" a="1"/>
  <c r="AC32" i="40" s="1"/>
  <c r="AC17" i="40" s="1"/>
  <c r="AC30" i="40" a="1"/>
  <c r="AC30" i="40" s="1"/>
  <c r="AC15" i="40" s="1"/>
  <c r="AC27" i="40" a="1"/>
  <c r="AC27" i="40" s="1"/>
  <c r="AC12" i="40" s="1"/>
  <c r="AC26" i="40" a="1"/>
  <c r="AC26" i="40" s="1"/>
  <c r="AC11" i="40" s="1"/>
  <c r="AC25" i="40" a="1"/>
  <c r="AC25" i="40" s="1"/>
  <c r="AC10" i="40" s="1"/>
  <c r="AC31" i="40" a="1"/>
  <c r="AC31" i="40" s="1"/>
  <c r="AC16" i="40" s="1"/>
  <c r="AC24" i="40" a="1"/>
  <c r="AC24" i="40" s="1"/>
  <c r="AC9" i="40" s="1"/>
  <c r="AC29" i="40" a="1"/>
  <c r="AC29" i="40" s="1"/>
  <c r="AC14" i="40" s="1"/>
  <c r="AB29" i="40"/>
  <c r="AA14" i="40"/>
  <c r="AB14" i="40" s="1"/>
  <c r="Z18" i="40"/>
  <c r="AB30" i="40"/>
  <c r="AA15" i="40"/>
  <c r="AB15" i="40" s="1"/>
  <c r="AD45" i="40"/>
  <c r="AD44" i="40"/>
  <c r="AD43" i="40"/>
  <c r="AD49" i="40"/>
  <c r="AD42" i="40"/>
  <c r="AD50" i="40"/>
  <c r="AD51" i="40"/>
  <c r="AB28" i="40"/>
  <c r="AA13" i="40"/>
  <c r="AB13" i="40" s="1"/>
  <c r="AA10" i="37"/>
  <c r="AB10" i="37" s="1"/>
  <c r="AA11" i="37"/>
  <c r="AB11" i="37" s="1"/>
  <c r="AA7" i="37"/>
  <c r="AB7" i="37" s="1"/>
  <c r="AA9" i="37"/>
  <c r="AB9" i="37" s="1"/>
  <c r="AA8" i="37"/>
  <c r="AB8" i="37" s="1"/>
  <c r="AA11" i="43"/>
  <c r="AB11" i="43" s="1"/>
  <c r="AA13" i="43"/>
  <c r="AB13" i="43" s="1"/>
  <c r="AC53" i="37"/>
  <c r="AC41" i="37"/>
  <c r="AC47" i="37"/>
  <c r="AC35" i="37"/>
  <c r="AC59" i="37"/>
  <c r="AC51" i="37"/>
  <c r="AC39" i="37"/>
  <c r="AC45" i="37"/>
  <c r="AC33" i="37"/>
  <c r="AC57" i="37"/>
  <c r="AD29" i="37"/>
  <c r="AD28" i="37"/>
  <c r="AD27" i="37"/>
  <c r="AD23" i="37"/>
  <c r="AD21" i="37"/>
  <c r="AD22" i="37"/>
  <c r="AC58" i="37"/>
  <c r="AC46" i="37"/>
  <c r="AC34" i="37"/>
  <c r="AC52" i="37"/>
  <c r="AC40" i="37"/>
  <c r="AA9" i="43"/>
  <c r="AB9" i="43" s="1"/>
  <c r="AA10" i="43"/>
  <c r="AB10" i="43" s="1"/>
  <c r="AA12" i="43"/>
  <c r="AB12" i="43" s="1"/>
  <c r="AC59" i="43"/>
  <c r="AC53" i="43"/>
  <c r="AC47" i="43"/>
  <c r="AC41" i="43"/>
  <c r="AC35" i="43"/>
  <c r="AC54" i="43"/>
  <c r="AC60" i="43"/>
  <c r="AC48" i="43"/>
  <c r="AC42" i="43"/>
  <c r="AC36" i="43"/>
  <c r="AC61" i="43"/>
  <c r="AC55" i="43"/>
  <c r="AC49" i="43"/>
  <c r="AC43" i="43"/>
  <c r="AC37" i="43"/>
  <c r="AD31" i="43"/>
  <c r="AD30" i="43"/>
  <c r="AD29" i="43"/>
  <c r="AD25" i="43"/>
  <c r="AD24" i="43"/>
  <c r="AD23" i="43"/>
  <c r="AD66" i="9"/>
  <c r="AD67" i="9"/>
  <c r="AD68" i="9"/>
  <c r="AD62" i="9"/>
  <c r="AD86" i="9" s="1"/>
  <c r="AD60" i="9"/>
  <c r="AD84" i="9" s="1"/>
  <c r="AD61" i="9"/>
  <c r="AD85" i="9" s="1"/>
  <c r="AC73" i="9"/>
  <c r="AC79" i="9"/>
  <c r="AC78" i="9"/>
  <c r="AC72" i="9"/>
  <c r="AC80" i="9"/>
  <c r="AC74" i="9"/>
  <c r="AD34" i="9"/>
  <c r="AD58" i="9"/>
  <c r="AB18" i="11"/>
  <c r="AC18" i="11" s="1"/>
  <c r="AN64" i="10"/>
  <c r="AN63" i="10"/>
  <c r="AM85" i="10"/>
  <c r="AM84" i="10"/>
  <c r="AM86" i="10"/>
  <c r="AB7" i="10"/>
  <c r="AC7" i="10" s="1"/>
  <c r="AD7" i="11"/>
  <c r="AB31" i="11"/>
  <c r="AC31" i="11" s="1"/>
  <c r="AD20" i="11"/>
  <c r="AB57" i="11" s="1"/>
  <c r="AD33" i="11"/>
  <c r="AD31" i="11" s="1"/>
  <c r="AE21" i="11"/>
  <c r="AE19" i="11"/>
  <c r="AD9" i="11"/>
  <c r="AB8" i="11"/>
  <c r="AC8" i="11" s="1"/>
  <c r="AD12" i="11"/>
  <c r="AE14" i="11"/>
  <c r="AE15" i="11"/>
  <c r="AE13" i="11"/>
  <c r="AD11" i="10"/>
  <c r="AC29" i="3" s="1"/>
  <c r="AC12" i="11"/>
  <c r="AL83" i="10"/>
  <c r="AQ54" i="11"/>
  <c r="AM78" i="10"/>
  <c r="AE50" i="11"/>
  <c r="AE33" i="11" s="1"/>
  <c r="AE51" i="11"/>
  <c r="AE49" i="11"/>
  <c r="AE32" i="11" s="1"/>
  <c r="AE4" i="43"/>
  <c r="AE4" i="37"/>
  <c r="AE4" i="10"/>
  <c r="AD9" i="10"/>
  <c r="AD8" i="10"/>
  <c r="AD10" i="10"/>
  <c r="AE4" i="40"/>
  <c r="AN81" i="10"/>
  <c r="AN80" i="10"/>
  <c r="AN79" i="10"/>
  <c r="AO60" i="10"/>
  <c r="AO65" i="10" s="1"/>
  <c r="AE4" i="9"/>
  <c r="AE59" i="9" s="1"/>
  <c r="AE4" i="3"/>
  <c r="AF4" i="11"/>
  <c r="AF34" i="11" s="1"/>
  <c r="AF4" i="2"/>
  <c r="AF19" i="2" s="1"/>
  <c r="AF4" i="1"/>
  <c r="CL13" i="2" l="1"/>
  <c r="CK21" i="3"/>
  <c r="Z30" i="3"/>
  <c r="AB31" i="2"/>
  <c r="Z6" i="40"/>
  <c r="Z13" i="1" s="1"/>
  <c r="AA23" i="2"/>
  <c r="AE49" i="40"/>
  <c r="AE42" i="40"/>
  <c r="AE50" i="40"/>
  <c r="AE45" i="40"/>
  <c r="AE44" i="40"/>
  <c r="AE43" i="40"/>
  <c r="AE51" i="40"/>
  <c r="AD32" i="40" a="1"/>
  <c r="AD32" i="40" s="1"/>
  <c r="AD17" i="40" s="1"/>
  <c r="AD30" i="40" a="1"/>
  <c r="AD30" i="40" s="1"/>
  <c r="AD15" i="40" s="1"/>
  <c r="AD27" i="40" a="1"/>
  <c r="AD27" i="40" s="1"/>
  <c r="AD12" i="40" s="1"/>
  <c r="AD26" i="40" a="1"/>
  <c r="AD26" i="40" s="1"/>
  <c r="AD11" i="40" s="1"/>
  <c r="AD25" i="40" a="1"/>
  <c r="AD25" i="40" s="1"/>
  <c r="AD10" i="40" s="1"/>
  <c r="AD29" i="40" a="1"/>
  <c r="AD29" i="40" s="1"/>
  <c r="AD14" i="40" s="1"/>
  <c r="AD28" i="40" a="1"/>
  <c r="AD28" i="40" s="1"/>
  <c r="AD13" i="40" s="1"/>
  <c r="AD31" i="40" a="1"/>
  <c r="AD31" i="40" s="1"/>
  <c r="AD16" i="40" s="1"/>
  <c r="AD24" i="40" a="1"/>
  <c r="AD24" i="40" s="1"/>
  <c r="AD9" i="40" s="1"/>
  <c r="AD23" i="40" a="1"/>
  <c r="AD23" i="40" s="1"/>
  <c r="AA7" i="40"/>
  <c r="AB22" i="2" s="1"/>
  <c r="AC22" i="2" s="1"/>
  <c r="AB12" i="40"/>
  <c r="AC8" i="40"/>
  <c r="AC22" i="40"/>
  <c r="AC9" i="37"/>
  <c r="AC8" i="37"/>
  <c r="AC10" i="37"/>
  <c r="AC9" i="43"/>
  <c r="AC7" i="37"/>
  <c r="AA6" i="37"/>
  <c r="AC11" i="37"/>
  <c r="AD57" i="37"/>
  <c r="AD45" i="37"/>
  <c r="AD33" i="37"/>
  <c r="AD39" i="37"/>
  <c r="AD51" i="37"/>
  <c r="AE29" i="37"/>
  <c r="AE28" i="37"/>
  <c r="AE27" i="37"/>
  <c r="AE23" i="37"/>
  <c r="AE22" i="37"/>
  <c r="AE21" i="37"/>
  <c r="AD59" i="37"/>
  <c r="AD47" i="37"/>
  <c r="AD35" i="37"/>
  <c r="AD53" i="37"/>
  <c r="AD41" i="37"/>
  <c r="AD52" i="37"/>
  <c r="AD40" i="37"/>
  <c r="AD34" i="37"/>
  <c r="AD58" i="37"/>
  <c r="AD46" i="37"/>
  <c r="AC11" i="43"/>
  <c r="AC13" i="43"/>
  <c r="AC10" i="43"/>
  <c r="AC12" i="43"/>
  <c r="AD18" i="11"/>
  <c r="AD59" i="43"/>
  <c r="AD53" i="43"/>
  <c r="AD41" i="43"/>
  <c r="AD47" i="43"/>
  <c r="AD35" i="43"/>
  <c r="AD54" i="43"/>
  <c r="AD60" i="43"/>
  <c r="AD48" i="43"/>
  <c r="AD42" i="43"/>
  <c r="AD36" i="43"/>
  <c r="AD61" i="43"/>
  <c r="AD37" i="43"/>
  <c r="AD49" i="43"/>
  <c r="AD55" i="43"/>
  <c r="AD43" i="43"/>
  <c r="AE31" i="43"/>
  <c r="AE30" i="43"/>
  <c r="AE29" i="43"/>
  <c r="AE25" i="43"/>
  <c r="AE24" i="43"/>
  <c r="AE23" i="43"/>
  <c r="AE67" i="9"/>
  <c r="AE68" i="9"/>
  <c r="AE66" i="9"/>
  <c r="AD79" i="9"/>
  <c r="AD73" i="9"/>
  <c r="AE62" i="9"/>
  <c r="AE86" i="9" s="1"/>
  <c r="AE60" i="9"/>
  <c r="AE84" i="9" s="1"/>
  <c r="AE61" i="9"/>
  <c r="AE85" i="9" s="1"/>
  <c r="AD78" i="9"/>
  <c r="AD72" i="9"/>
  <c r="AD80" i="9"/>
  <c r="AD74" i="9"/>
  <c r="AE34" i="9"/>
  <c r="AE58" i="9"/>
  <c r="AO63" i="10"/>
  <c r="AO64" i="10"/>
  <c r="AN85" i="10"/>
  <c r="AN84" i="10"/>
  <c r="AN86" i="10"/>
  <c r="AE9" i="11"/>
  <c r="AE31" i="11"/>
  <c r="AF21" i="11"/>
  <c r="AF19" i="11"/>
  <c r="AE20" i="11"/>
  <c r="AC57" i="11" s="1"/>
  <c r="AB6" i="11"/>
  <c r="AA22" i="3" s="1"/>
  <c r="AB22" i="3" s="1"/>
  <c r="AE7" i="11"/>
  <c r="AD8" i="11"/>
  <c r="AF14" i="11"/>
  <c r="AF15" i="11"/>
  <c r="AF13" i="11"/>
  <c r="AE12" i="11"/>
  <c r="AE11" i="10"/>
  <c r="AD29" i="3" s="1"/>
  <c r="AM83" i="10"/>
  <c r="AR54" i="11"/>
  <c r="AN78" i="10"/>
  <c r="AF50" i="11"/>
  <c r="AF33" i="11" s="1"/>
  <c r="AF51" i="11"/>
  <c r="AF49" i="11"/>
  <c r="AF32" i="11" s="1"/>
  <c r="AD7" i="10"/>
  <c r="AF4" i="40"/>
  <c r="AF4" i="37"/>
  <c r="AE9" i="10"/>
  <c r="AE8" i="10"/>
  <c r="AE10" i="10"/>
  <c r="AF4" i="10"/>
  <c r="AF4" i="43"/>
  <c r="AO81" i="10"/>
  <c r="AO80" i="10"/>
  <c r="AO79" i="10"/>
  <c r="AP60" i="10"/>
  <c r="AP65" i="10" s="1"/>
  <c r="AF4" i="9"/>
  <c r="AF59" i="9" s="1"/>
  <c r="AG4" i="1"/>
  <c r="AG4" i="11"/>
  <c r="AG34" i="11" s="1"/>
  <c r="AG4" i="2"/>
  <c r="AG19" i="2" s="1"/>
  <c r="AF4" i="3"/>
  <c r="CM13" i="2" l="1"/>
  <c r="CL21" i="3"/>
  <c r="AA30" i="3"/>
  <c r="AB30" i="3" s="1"/>
  <c r="AC31" i="2"/>
  <c r="AD31" i="2" s="1"/>
  <c r="AB6" i="37"/>
  <c r="AA14" i="1"/>
  <c r="AB14" i="1" s="1"/>
  <c r="AD22" i="40"/>
  <c r="AD8" i="40"/>
  <c r="AA18" i="40"/>
  <c r="AB7" i="40"/>
  <c r="AF45" i="40"/>
  <c r="AF44" i="40"/>
  <c r="AF43" i="40"/>
  <c r="AF42" i="40"/>
  <c r="AF51" i="40"/>
  <c r="AF50" i="40"/>
  <c r="AF49" i="40"/>
  <c r="AC7" i="40"/>
  <c r="AD22" i="2" s="1"/>
  <c r="AE27" i="40" a="1"/>
  <c r="AE27" i="40" s="1"/>
  <c r="AE12" i="40" s="1"/>
  <c r="AE26" i="40" a="1"/>
  <c r="AE26" i="40" s="1"/>
  <c r="AE11" i="40" s="1"/>
  <c r="AE25" i="40" a="1"/>
  <c r="AE25" i="40" s="1"/>
  <c r="AE10" i="40" s="1"/>
  <c r="AE31" i="40" a="1"/>
  <c r="AE31" i="40" s="1"/>
  <c r="AE16" i="40" s="1"/>
  <c r="AE29" i="40" a="1"/>
  <c r="AE29" i="40" s="1"/>
  <c r="AE14" i="40" s="1"/>
  <c r="AE28" i="40" a="1"/>
  <c r="AE28" i="40" s="1"/>
  <c r="AE13" i="40" s="1"/>
  <c r="AE24" i="40" a="1"/>
  <c r="AE24" i="40" s="1"/>
  <c r="AE9" i="40" s="1"/>
  <c r="AE23" i="40" a="1"/>
  <c r="AE23" i="40" s="1"/>
  <c r="AE30" i="40" a="1"/>
  <c r="AE30" i="40" s="1"/>
  <c r="AE15" i="40" s="1"/>
  <c r="AE32" i="40" a="1"/>
  <c r="AE32" i="40" s="1"/>
  <c r="AE17" i="40" s="1"/>
  <c r="AD11" i="43"/>
  <c r="AC6" i="37"/>
  <c r="AC14" i="1" s="1"/>
  <c r="AD11" i="37"/>
  <c r="AD9" i="37"/>
  <c r="AD10" i="37"/>
  <c r="AD9" i="43"/>
  <c r="AD12" i="43"/>
  <c r="AD8" i="37"/>
  <c r="AD7" i="37"/>
  <c r="AD13" i="43"/>
  <c r="AE51" i="37"/>
  <c r="AE39" i="37"/>
  <c r="AE57" i="37"/>
  <c r="AE45" i="37"/>
  <c r="AE33" i="37"/>
  <c r="AE58" i="37"/>
  <c r="AE46" i="37"/>
  <c r="AE34" i="37"/>
  <c r="AE52" i="37"/>
  <c r="AE40" i="37"/>
  <c r="AF29" i="37"/>
  <c r="AF28" i="37"/>
  <c r="AF27" i="37"/>
  <c r="AF23" i="37"/>
  <c r="AF22" i="37"/>
  <c r="AF21" i="37"/>
  <c r="AE53" i="37"/>
  <c r="AE41" i="37"/>
  <c r="AE59" i="37"/>
  <c r="AE47" i="37"/>
  <c r="AE35" i="37"/>
  <c r="AD10" i="43"/>
  <c r="AE59" i="43"/>
  <c r="AE41" i="43"/>
  <c r="AE47" i="43"/>
  <c r="AE35" i="43"/>
  <c r="AE53" i="43"/>
  <c r="AE54" i="43"/>
  <c r="AE60" i="43"/>
  <c r="AE42" i="43"/>
  <c r="AE36" i="43"/>
  <c r="AE48" i="43"/>
  <c r="AE61" i="43"/>
  <c r="AE49" i="43"/>
  <c r="AE55" i="43"/>
  <c r="AE43" i="43"/>
  <c r="AE37" i="43"/>
  <c r="AF31" i="43"/>
  <c r="AF30" i="43"/>
  <c r="AF29" i="43"/>
  <c r="AF25" i="43"/>
  <c r="AF24" i="43"/>
  <c r="AF23" i="43"/>
  <c r="AF67" i="9"/>
  <c r="AF68" i="9"/>
  <c r="AF66" i="9"/>
  <c r="AF61" i="9"/>
  <c r="AF85" i="9" s="1"/>
  <c r="AF62" i="9"/>
  <c r="AF86" i="9" s="1"/>
  <c r="AF60" i="9"/>
  <c r="AF84" i="9" s="1"/>
  <c r="AE73" i="9"/>
  <c r="AE79" i="9"/>
  <c r="AE78" i="9"/>
  <c r="AE72" i="9"/>
  <c r="AE80" i="9"/>
  <c r="AE74" i="9"/>
  <c r="AF58" i="9"/>
  <c r="AF34" i="9"/>
  <c r="AP64" i="10"/>
  <c r="AP63" i="10"/>
  <c r="AO85" i="10"/>
  <c r="AO84" i="10"/>
  <c r="AO86" i="10"/>
  <c r="AF31" i="11"/>
  <c r="AF20" i="11"/>
  <c r="AD57" i="11" s="1"/>
  <c r="AE8" i="11"/>
  <c r="AE6" i="11" s="1"/>
  <c r="AD22" i="3" s="1"/>
  <c r="AG19" i="11"/>
  <c r="AG21" i="11"/>
  <c r="AE18" i="11"/>
  <c r="AF7" i="11"/>
  <c r="AF9" i="11"/>
  <c r="AF12" i="11"/>
  <c r="AG15" i="11"/>
  <c r="AG13" i="11"/>
  <c r="AG14" i="11"/>
  <c r="AF11" i="10"/>
  <c r="AE29" i="3" s="1"/>
  <c r="AN83" i="10"/>
  <c r="AS54" i="11"/>
  <c r="AO78" i="10"/>
  <c r="AD6" i="11"/>
  <c r="AC22" i="3" s="1"/>
  <c r="AG50" i="11"/>
  <c r="AG49" i="11"/>
  <c r="AG32" i="11" s="1"/>
  <c r="AG51" i="11"/>
  <c r="AE7" i="10"/>
  <c r="AG4" i="43"/>
  <c r="AG4" i="37"/>
  <c r="AG4" i="10"/>
  <c r="AF8" i="10"/>
  <c r="AF10" i="10"/>
  <c r="AF9" i="10"/>
  <c r="AG4" i="40"/>
  <c r="AP81" i="10"/>
  <c r="AP80" i="10"/>
  <c r="AP79" i="10"/>
  <c r="AQ60" i="10"/>
  <c r="AQ65" i="10" s="1"/>
  <c r="AG4" i="9"/>
  <c r="AG59" i="9" s="1"/>
  <c r="AH4" i="1"/>
  <c r="AH4" i="2"/>
  <c r="AH19" i="2" s="1"/>
  <c r="AG4" i="3"/>
  <c r="AH4" i="11"/>
  <c r="AH34" i="11" s="1"/>
  <c r="CN13" i="2" l="1"/>
  <c r="CM21" i="3"/>
  <c r="AB18" i="40"/>
  <c r="AB23" i="2"/>
  <c r="AC23" i="2" s="1"/>
  <c r="AE31" i="2"/>
  <c r="AC30" i="3"/>
  <c r="AA6" i="40"/>
  <c r="AG45" i="40"/>
  <c r="AG44" i="40"/>
  <c r="AG43" i="40"/>
  <c r="AG42" i="40"/>
  <c r="AG51" i="40"/>
  <c r="AG50" i="40"/>
  <c r="AG49" i="40"/>
  <c r="AE22" i="40"/>
  <c r="AE8" i="40"/>
  <c r="AE7" i="40" s="1"/>
  <c r="AF22" i="2" s="1"/>
  <c r="AD7" i="40"/>
  <c r="AE22" i="2" s="1"/>
  <c r="AC18" i="40"/>
  <c r="AD23" i="2" s="1"/>
  <c r="AF25" i="40" a="1"/>
  <c r="AF25" i="40" s="1"/>
  <c r="AF10" i="40" s="1"/>
  <c r="AF31" i="40" a="1"/>
  <c r="AF31" i="40" s="1"/>
  <c r="AF16" i="40" s="1"/>
  <c r="AF29" i="40" a="1"/>
  <c r="AF29" i="40" s="1"/>
  <c r="AF14" i="40" s="1"/>
  <c r="AF28" i="40" a="1"/>
  <c r="AF28" i="40" s="1"/>
  <c r="AF13" i="40" s="1"/>
  <c r="AF24" i="40" a="1"/>
  <c r="AF24" i="40" s="1"/>
  <c r="AF9" i="40" s="1"/>
  <c r="AF23" i="40" a="1"/>
  <c r="AF23" i="40" s="1"/>
  <c r="AF32" i="40" a="1"/>
  <c r="AF32" i="40" s="1"/>
  <c r="AF17" i="40" s="1"/>
  <c r="AF26" i="40" a="1"/>
  <c r="AF26" i="40" s="1"/>
  <c r="AF11" i="40" s="1"/>
  <c r="AF30" i="40" a="1"/>
  <c r="AF30" i="40" s="1"/>
  <c r="AF15" i="40" s="1"/>
  <c r="AF27" i="40" a="1"/>
  <c r="AF27" i="40" s="1"/>
  <c r="AF12" i="40" s="1"/>
  <c r="AD6" i="37"/>
  <c r="AD14" i="1" s="1"/>
  <c r="AE11" i="37"/>
  <c r="AE7" i="37"/>
  <c r="AE9" i="37"/>
  <c r="AE8" i="37"/>
  <c r="AE10" i="37"/>
  <c r="AE13" i="43"/>
  <c r="AE12" i="43"/>
  <c r="AF52" i="37"/>
  <c r="AF40" i="37"/>
  <c r="AF34" i="37"/>
  <c r="AF58" i="37"/>
  <c r="AF46" i="37"/>
  <c r="AF59" i="37"/>
  <c r="AF47" i="37"/>
  <c r="AF35" i="37"/>
  <c r="AF53" i="37"/>
  <c r="AF41" i="37"/>
  <c r="AG22" i="37"/>
  <c r="AG21" i="37"/>
  <c r="AG29" i="37"/>
  <c r="AG27" i="37"/>
  <c r="AG28" i="37"/>
  <c r="AG23" i="37"/>
  <c r="AF57" i="37"/>
  <c r="AF45" i="37"/>
  <c r="AF33" i="37"/>
  <c r="AF51" i="37"/>
  <c r="AF39" i="37"/>
  <c r="AE9" i="43"/>
  <c r="AE10" i="43"/>
  <c r="AE11" i="43"/>
  <c r="AF53" i="43"/>
  <c r="AF59" i="43"/>
  <c r="AF47" i="43"/>
  <c r="AF41" i="43"/>
  <c r="AF35" i="43"/>
  <c r="AF60" i="43"/>
  <c r="AF54" i="43"/>
  <c r="AF48" i="43"/>
  <c r="AF42" i="43"/>
  <c r="AF36" i="43"/>
  <c r="AF55" i="43"/>
  <c r="AF61" i="43"/>
  <c r="AF49" i="43"/>
  <c r="AF43" i="43"/>
  <c r="AF37" i="43"/>
  <c r="AG30" i="43"/>
  <c r="AG29" i="43"/>
  <c r="AG25" i="43"/>
  <c r="AG24" i="43"/>
  <c r="AG23" i="43"/>
  <c r="AG31" i="43"/>
  <c r="AF8" i="11"/>
  <c r="AF6" i="11" s="1"/>
  <c r="AE22" i="3" s="1"/>
  <c r="AG67" i="9"/>
  <c r="AG68" i="9"/>
  <c r="AG66" i="9"/>
  <c r="AF78" i="9"/>
  <c r="AF72" i="9"/>
  <c r="AF80" i="9"/>
  <c r="AF74" i="9"/>
  <c r="AG61" i="9"/>
  <c r="AG85" i="9" s="1"/>
  <c r="AG60" i="9"/>
  <c r="AG84" i="9" s="1"/>
  <c r="AG62" i="9"/>
  <c r="AG86" i="9" s="1"/>
  <c r="AF73" i="9"/>
  <c r="AF79" i="9"/>
  <c r="AG58" i="9"/>
  <c r="AG34" i="9"/>
  <c r="AQ63" i="10"/>
  <c r="AQ64" i="10"/>
  <c r="AP85" i="10"/>
  <c r="AP84" i="10"/>
  <c r="AP86" i="10"/>
  <c r="AG20" i="11"/>
  <c r="AG8" i="11" s="1"/>
  <c r="AG33" i="11"/>
  <c r="AG31" i="11" s="1"/>
  <c r="AF18" i="11"/>
  <c r="AG9" i="11"/>
  <c r="AH21" i="11"/>
  <c r="AF58" i="11" s="1"/>
  <c r="AH19" i="11"/>
  <c r="AF56" i="11" s="1"/>
  <c r="AG7" i="11"/>
  <c r="AH14" i="11"/>
  <c r="AH15" i="11"/>
  <c r="AH13" i="11"/>
  <c r="AG12" i="11"/>
  <c r="AG11" i="10"/>
  <c r="AF29" i="3" s="1"/>
  <c r="AO83" i="10"/>
  <c r="AT54" i="11"/>
  <c r="AP78" i="10"/>
  <c r="AH50" i="11"/>
  <c r="AH33" i="11" s="1"/>
  <c r="AH51" i="11"/>
  <c r="AH49" i="11"/>
  <c r="AH32" i="11" s="1"/>
  <c r="AH4" i="10"/>
  <c r="AH4" i="37"/>
  <c r="AH4" i="40"/>
  <c r="AF7" i="10"/>
  <c r="AG8" i="10"/>
  <c r="AG10" i="10"/>
  <c r="AG9" i="10"/>
  <c r="AH4" i="43"/>
  <c r="AQ81" i="10"/>
  <c r="AQ80" i="10"/>
  <c r="AQ79" i="10"/>
  <c r="AR60" i="10"/>
  <c r="AR65" i="10" s="1"/>
  <c r="AH4" i="9"/>
  <c r="AH59" i="9" s="1"/>
  <c r="AI4" i="1"/>
  <c r="AI4" i="2"/>
  <c r="AI19" i="2" s="1"/>
  <c r="AH4" i="3"/>
  <c r="AI4" i="11"/>
  <c r="AI34" i="11" s="1"/>
  <c r="CO13" i="2" l="1"/>
  <c r="CP13" i="2" s="1"/>
  <c r="CN21" i="3"/>
  <c r="CO21" i="3" s="1"/>
  <c r="AE6" i="37"/>
  <c r="AE14" i="1" s="1"/>
  <c r="AD30" i="3"/>
  <c r="AF31" i="2"/>
  <c r="AB6" i="40"/>
  <c r="AA13" i="1"/>
  <c r="AB13" i="1" s="1"/>
  <c r="AF10" i="37"/>
  <c r="AF7" i="37"/>
  <c r="AE18" i="40"/>
  <c r="AD18" i="40"/>
  <c r="AF8" i="40"/>
  <c r="AF22" i="40"/>
  <c r="AG31" i="40" a="1"/>
  <c r="AG31" i="40" s="1"/>
  <c r="AG16" i="40" s="1"/>
  <c r="AG25" i="40" a="1"/>
  <c r="AG25" i="40" s="1"/>
  <c r="AG10" i="40" s="1"/>
  <c r="AG29" i="40" a="1"/>
  <c r="AG29" i="40" s="1"/>
  <c r="AG14" i="40" s="1"/>
  <c r="AG24" i="40" a="1"/>
  <c r="AG24" i="40" s="1"/>
  <c r="AG9" i="40" s="1"/>
  <c r="AG28" i="40" a="1"/>
  <c r="AG28" i="40" s="1"/>
  <c r="AG13" i="40" s="1"/>
  <c r="AG32" i="40" a="1"/>
  <c r="AG32" i="40" s="1"/>
  <c r="AG17" i="40" s="1"/>
  <c r="AG23" i="40" a="1"/>
  <c r="AG23" i="40" s="1"/>
  <c r="AG30" i="40" a="1"/>
  <c r="AG30" i="40" s="1"/>
  <c r="AG15" i="40" s="1"/>
  <c r="AG27" i="40" a="1"/>
  <c r="AG27" i="40" s="1"/>
  <c r="AG12" i="40" s="1"/>
  <c r="AG26" i="40" a="1"/>
  <c r="AG26" i="40" s="1"/>
  <c r="AG11" i="40" s="1"/>
  <c r="AH45" i="40"/>
  <c r="AH44" i="40"/>
  <c r="AH43" i="40"/>
  <c r="AH42" i="40"/>
  <c r="AH51" i="40"/>
  <c r="AH50" i="40"/>
  <c r="AH49" i="40"/>
  <c r="AC6" i="40"/>
  <c r="AC13" i="1" s="1"/>
  <c r="AF7" i="40"/>
  <c r="AG22" i="2" s="1"/>
  <c r="AF8" i="37"/>
  <c r="AF9" i="37"/>
  <c r="AF11" i="37"/>
  <c r="AF11" i="43"/>
  <c r="AF9" i="43"/>
  <c r="AF10" i="43"/>
  <c r="AH29" i="37"/>
  <c r="AH28" i="37"/>
  <c r="AH27" i="37"/>
  <c r="AH21" i="37"/>
  <c r="AH22" i="37"/>
  <c r="AH23" i="37"/>
  <c r="AG59" i="37"/>
  <c r="AG47" i="37"/>
  <c r="AG35" i="37"/>
  <c r="AG53" i="37"/>
  <c r="AG41" i="37"/>
  <c r="AG57" i="37"/>
  <c r="AG45" i="37"/>
  <c r="AG33" i="37"/>
  <c r="AG51" i="37"/>
  <c r="AG39" i="37"/>
  <c r="AG52" i="37"/>
  <c r="AG40" i="37"/>
  <c r="AG58" i="37"/>
  <c r="AG46" i="37"/>
  <c r="AG34" i="37"/>
  <c r="AF13" i="43"/>
  <c r="AF12" i="43"/>
  <c r="AG53" i="43"/>
  <c r="AG47" i="43"/>
  <c r="AG59" i="43"/>
  <c r="AG41" i="43"/>
  <c r="AG35" i="43"/>
  <c r="AG60" i="43"/>
  <c r="AG54" i="43"/>
  <c r="AG48" i="43"/>
  <c r="AG42" i="43"/>
  <c r="AG36" i="43"/>
  <c r="AG55" i="43"/>
  <c r="AG61" i="43"/>
  <c r="AG49" i="43"/>
  <c r="AG43" i="43"/>
  <c r="AG37" i="43"/>
  <c r="AH29" i="43"/>
  <c r="AH25" i="43"/>
  <c r="AH24" i="43"/>
  <c r="AH23" i="43"/>
  <c r="AH31" i="43"/>
  <c r="AH30" i="43"/>
  <c r="AH67" i="9"/>
  <c r="AH68" i="9"/>
  <c r="AH66" i="9"/>
  <c r="AG74" i="9"/>
  <c r="AG80" i="9"/>
  <c r="AG72" i="9"/>
  <c r="AG78" i="9"/>
  <c r="AG79" i="9"/>
  <c r="AG73" i="9"/>
  <c r="AH61" i="9"/>
  <c r="AH85" i="9" s="1"/>
  <c r="AH60" i="9"/>
  <c r="AH84" i="9" s="1"/>
  <c r="AH62" i="9"/>
  <c r="AH86" i="9" s="1"/>
  <c r="AH34" i="9"/>
  <c r="AH58" i="9"/>
  <c r="AR64" i="10"/>
  <c r="AR63" i="10"/>
  <c r="AQ85" i="10"/>
  <c r="AQ84" i="10"/>
  <c r="AQ86" i="10"/>
  <c r="AH31" i="11"/>
  <c r="AH9" i="11"/>
  <c r="AH20" i="11"/>
  <c r="AH8" i="11" s="1"/>
  <c r="AI21" i="11"/>
  <c r="AG58" i="11" s="1"/>
  <c r="AI19" i="11"/>
  <c r="AG56" i="11" s="1"/>
  <c r="AG18" i="11"/>
  <c r="AH7" i="11"/>
  <c r="AH12" i="11"/>
  <c r="AI15" i="11"/>
  <c r="AI13" i="11"/>
  <c r="AI14" i="11"/>
  <c r="AH11" i="10"/>
  <c r="AG29" i="3" s="1"/>
  <c r="AP83" i="10"/>
  <c r="AU54" i="11"/>
  <c r="AG6" i="11"/>
  <c r="AF22" i="3" s="1"/>
  <c r="AQ78" i="10"/>
  <c r="AI51" i="11"/>
  <c r="AI49" i="11"/>
  <c r="AI32" i="11" s="1"/>
  <c r="AI50" i="11"/>
  <c r="AH8" i="10"/>
  <c r="AH10" i="10"/>
  <c r="AH9" i="10"/>
  <c r="AI4" i="10"/>
  <c r="AG7" i="10"/>
  <c r="AI4" i="40"/>
  <c r="AI4" i="37"/>
  <c r="AI4" i="43"/>
  <c r="AR81" i="10"/>
  <c r="AR80" i="10"/>
  <c r="AR79" i="10"/>
  <c r="AS60" i="10"/>
  <c r="AS65" i="10" s="1"/>
  <c r="AI4" i="9"/>
  <c r="AI59" i="9" s="1"/>
  <c r="AI4" i="3"/>
  <c r="AJ4" i="2"/>
  <c r="AJ19" i="2" s="1"/>
  <c r="AJ4" i="11"/>
  <c r="AJ34" i="11" s="1"/>
  <c r="AJ4" i="1"/>
  <c r="CQ13" i="2" l="1"/>
  <c r="AE30" i="3"/>
  <c r="AG31" i="2"/>
  <c r="AD6" i="40"/>
  <c r="AD13" i="1" s="1"/>
  <c r="AE23" i="2"/>
  <c r="AE6" i="40"/>
  <c r="AE13" i="1" s="1"/>
  <c r="AF23" i="2"/>
  <c r="AG8" i="40"/>
  <c r="AG22" i="40"/>
  <c r="AF18" i="40"/>
  <c r="AG23" i="2" s="1"/>
  <c r="AI45" i="40"/>
  <c r="AI44" i="40"/>
  <c r="AI43" i="40"/>
  <c r="AI42" i="40"/>
  <c r="AI51" i="40"/>
  <c r="AI50" i="40"/>
  <c r="AI49" i="40"/>
  <c r="AH28" i="40" a="1"/>
  <c r="AH28" i="40" s="1"/>
  <c r="AH13" i="40" s="1"/>
  <c r="AH24" i="40" a="1"/>
  <c r="AH24" i="40" s="1"/>
  <c r="AH9" i="40" s="1"/>
  <c r="AH32" i="40" a="1"/>
  <c r="AH32" i="40" s="1"/>
  <c r="AH17" i="40" s="1"/>
  <c r="AH30" i="40" a="1"/>
  <c r="AH30" i="40" s="1"/>
  <c r="AH15" i="40" s="1"/>
  <c r="AH23" i="40" a="1"/>
  <c r="AH23" i="40" s="1"/>
  <c r="AH27" i="40" a="1"/>
  <c r="AH27" i="40" s="1"/>
  <c r="AH12" i="40" s="1"/>
  <c r="AH26" i="40" a="1"/>
  <c r="AH26" i="40" s="1"/>
  <c r="AH11" i="40" s="1"/>
  <c r="AH31" i="40" a="1"/>
  <c r="AH31" i="40" s="1"/>
  <c r="AH16" i="40" s="1"/>
  <c r="AH29" i="40" a="1"/>
  <c r="AH29" i="40" s="1"/>
  <c r="AH14" i="40" s="1"/>
  <c r="AH25" i="40" a="1"/>
  <c r="AH25" i="40" s="1"/>
  <c r="AH10" i="40" s="1"/>
  <c r="AF6" i="37"/>
  <c r="AF14" i="1" s="1"/>
  <c r="AG8" i="37"/>
  <c r="AG7" i="37"/>
  <c r="AG10" i="37"/>
  <c r="AG9" i="37"/>
  <c r="AG11" i="43"/>
  <c r="AG9" i="43"/>
  <c r="AG11" i="37"/>
  <c r="AG12" i="43"/>
  <c r="AH53" i="37"/>
  <c r="AH41" i="37"/>
  <c r="AH47" i="37"/>
  <c r="AH35" i="37"/>
  <c r="AH59" i="37"/>
  <c r="AH58" i="37"/>
  <c r="AH46" i="37"/>
  <c r="AH34" i="37"/>
  <c r="AH40" i="37"/>
  <c r="AH52" i="37"/>
  <c r="AI29" i="37"/>
  <c r="AI27" i="37"/>
  <c r="AI22" i="37"/>
  <c r="AI23" i="37"/>
  <c r="AI28" i="37"/>
  <c r="AI21" i="37"/>
  <c r="AH51" i="37"/>
  <c r="AH39" i="37"/>
  <c r="AH45" i="37"/>
  <c r="AH33" i="37"/>
  <c r="AH57" i="37"/>
  <c r="AG10" i="43"/>
  <c r="AG13" i="43"/>
  <c r="AH53" i="43"/>
  <c r="AH47" i="43"/>
  <c r="AH59" i="43"/>
  <c r="AH41" i="43"/>
  <c r="AH35" i="43"/>
  <c r="AH60" i="43"/>
  <c r="AH54" i="43"/>
  <c r="AH48" i="43"/>
  <c r="AH42" i="43"/>
  <c r="AH36" i="43"/>
  <c r="AH55" i="43"/>
  <c r="AH61" i="43"/>
  <c r="AH49" i="43"/>
  <c r="AH43" i="43"/>
  <c r="AH37" i="43"/>
  <c r="AI24" i="43"/>
  <c r="AI23" i="43"/>
  <c r="AI31" i="43"/>
  <c r="AI30" i="43"/>
  <c r="AI29" i="43"/>
  <c r="AI25" i="43"/>
  <c r="AH18" i="11"/>
  <c r="AI68" i="9"/>
  <c r="AI66" i="9"/>
  <c r="AI67" i="9"/>
  <c r="AH79" i="9"/>
  <c r="AH73" i="9"/>
  <c r="AH72" i="9"/>
  <c r="AH78" i="9"/>
  <c r="AI61" i="9"/>
  <c r="AI85" i="9" s="1"/>
  <c r="AI62" i="9"/>
  <c r="AI86" i="9" s="1"/>
  <c r="AI60" i="9"/>
  <c r="AI84" i="9" s="1"/>
  <c r="AH80" i="9"/>
  <c r="AH74" i="9"/>
  <c r="AI34" i="9"/>
  <c r="AI58" i="9"/>
  <c r="AS63" i="10"/>
  <c r="AS64" i="10"/>
  <c r="AR85" i="10"/>
  <c r="AR84" i="10"/>
  <c r="AR86" i="10"/>
  <c r="AI20" i="11"/>
  <c r="AI8" i="11" s="1"/>
  <c r="AI33" i="11"/>
  <c r="AI31" i="11" s="1"/>
  <c r="AJ21" i="11"/>
  <c r="AH58" i="11" s="1"/>
  <c r="AJ19" i="11"/>
  <c r="AI7" i="11"/>
  <c r="AI9" i="11"/>
  <c r="AI12" i="11"/>
  <c r="AJ15" i="11"/>
  <c r="AJ13" i="11"/>
  <c r="AJ14" i="11"/>
  <c r="AI11" i="10"/>
  <c r="AH29" i="3" s="1"/>
  <c r="AQ83" i="10"/>
  <c r="AV54" i="11"/>
  <c r="AR78" i="10"/>
  <c r="AH6" i="11"/>
  <c r="AG22" i="3" s="1"/>
  <c r="AJ51" i="11"/>
  <c r="AJ49" i="11"/>
  <c r="AJ32" i="11" s="1"/>
  <c r="AJ50" i="11"/>
  <c r="AH7" i="10"/>
  <c r="AJ4" i="37"/>
  <c r="AJ4" i="40"/>
  <c r="AI8" i="10"/>
  <c r="AI10" i="10"/>
  <c r="AI9" i="10"/>
  <c r="AJ4" i="43"/>
  <c r="AJ4" i="10"/>
  <c r="AS81" i="10"/>
  <c r="AS80" i="10"/>
  <c r="AS79" i="10"/>
  <c r="AT60" i="10"/>
  <c r="AT65" i="10" s="1"/>
  <c r="AJ4" i="9"/>
  <c r="AJ59" i="9" s="1"/>
  <c r="AK4" i="11"/>
  <c r="AK34" i="11" s="1"/>
  <c r="AK4" i="1"/>
  <c r="AK4" i="2"/>
  <c r="AK19" i="2" s="1"/>
  <c r="AJ4" i="3"/>
  <c r="CR13" i="2" l="1"/>
  <c r="CP21" i="3"/>
  <c r="AF6" i="40"/>
  <c r="AF13" i="1" s="1"/>
  <c r="AF30" i="3"/>
  <c r="AH31" i="2"/>
  <c r="AI23" i="40" a="1"/>
  <c r="AI23" i="40" s="1"/>
  <c r="AI32" i="40" a="1"/>
  <c r="AI32" i="40" s="1"/>
  <c r="AI17" i="40" s="1"/>
  <c r="AI30" i="40" a="1"/>
  <c r="AI30" i="40" s="1"/>
  <c r="AI15" i="40" s="1"/>
  <c r="AI27" i="40" a="1"/>
  <c r="AI27" i="40" s="1"/>
  <c r="AI12" i="40" s="1"/>
  <c r="AI26" i="40" a="1"/>
  <c r="AI26" i="40" s="1"/>
  <c r="AI11" i="40" s="1"/>
  <c r="AI31" i="40" a="1"/>
  <c r="AI31" i="40" s="1"/>
  <c r="AI16" i="40" s="1"/>
  <c r="AI25" i="40" a="1"/>
  <c r="AI25" i="40" s="1"/>
  <c r="AI10" i="40" s="1"/>
  <c r="AI24" i="40" a="1"/>
  <c r="AI24" i="40" s="1"/>
  <c r="AI9" i="40" s="1"/>
  <c r="AI29" i="40" a="1"/>
  <c r="AI29" i="40" s="1"/>
  <c r="AI14" i="40" s="1"/>
  <c r="AI28" i="40" a="1"/>
  <c r="AI28" i="40" s="1"/>
  <c r="AI13" i="40" s="1"/>
  <c r="AH8" i="40"/>
  <c r="AH7" i="40" s="1"/>
  <c r="AH22" i="40"/>
  <c r="AG7" i="40"/>
  <c r="AH22" i="2" s="1"/>
  <c r="AJ45" i="40"/>
  <c r="AJ44" i="40"/>
  <c r="AJ43" i="40"/>
  <c r="AJ42" i="40"/>
  <c r="AJ51" i="40"/>
  <c r="AJ50" i="40"/>
  <c r="AJ49" i="40"/>
  <c r="AH8" i="37"/>
  <c r="AG6" i="37"/>
  <c r="AG14" i="1" s="1"/>
  <c r="AH11" i="37"/>
  <c r="AH7" i="37"/>
  <c r="AH9" i="37"/>
  <c r="AH10" i="37"/>
  <c r="AI57" i="37"/>
  <c r="AI45" i="37"/>
  <c r="AI33" i="37"/>
  <c r="AI51" i="37"/>
  <c r="AI39" i="37"/>
  <c r="AI59" i="37"/>
  <c r="AI47" i="37"/>
  <c r="AI35" i="37"/>
  <c r="AI53" i="37"/>
  <c r="AI41" i="37"/>
  <c r="AI52" i="37"/>
  <c r="AI40" i="37"/>
  <c r="AI58" i="37"/>
  <c r="AI46" i="37"/>
  <c r="AI34" i="37"/>
  <c r="AJ29" i="37"/>
  <c r="AJ28" i="37"/>
  <c r="AJ27" i="37"/>
  <c r="AJ22" i="37"/>
  <c r="AJ23" i="37"/>
  <c r="AJ21" i="37"/>
  <c r="AH12" i="43"/>
  <c r="AH9" i="43"/>
  <c r="AH10" i="43"/>
  <c r="AH13" i="43"/>
  <c r="AH11" i="43"/>
  <c r="AI55" i="43"/>
  <c r="AI43" i="43"/>
  <c r="AI37" i="43"/>
  <c r="AI61" i="43"/>
  <c r="AI49" i="43"/>
  <c r="AI53" i="43"/>
  <c r="AI47" i="43"/>
  <c r="AI41" i="43"/>
  <c r="AI35" i="43"/>
  <c r="AI59" i="43"/>
  <c r="AI60" i="43"/>
  <c r="AI36" i="43"/>
  <c r="AI48" i="43"/>
  <c r="AI42" i="43"/>
  <c r="AI54" i="43"/>
  <c r="AJ23" i="43"/>
  <c r="AJ31" i="43"/>
  <c r="AJ30" i="43"/>
  <c r="AJ29" i="43"/>
  <c r="AJ25" i="43"/>
  <c r="AJ24" i="43"/>
  <c r="AJ68" i="9"/>
  <c r="AJ66" i="9"/>
  <c r="AJ67" i="9"/>
  <c r="AI72" i="9"/>
  <c r="AI78" i="9"/>
  <c r="AI74" i="9"/>
  <c r="AI80" i="9"/>
  <c r="AI79" i="9"/>
  <c r="AI73" i="9"/>
  <c r="AJ62" i="9"/>
  <c r="AJ86" i="9" s="1"/>
  <c r="AJ60" i="9"/>
  <c r="AJ84" i="9" s="1"/>
  <c r="AJ61" i="9"/>
  <c r="AJ85" i="9" s="1"/>
  <c r="AJ34" i="9"/>
  <c r="AJ58" i="9"/>
  <c r="AI18" i="11"/>
  <c r="AT64" i="10"/>
  <c r="AT63" i="10"/>
  <c r="AS85" i="10"/>
  <c r="AS84" i="10"/>
  <c r="AS86" i="10"/>
  <c r="AJ20" i="11"/>
  <c r="AJ8" i="11" s="1"/>
  <c r="AJ33" i="11"/>
  <c r="AJ31" i="11" s="1"/>
  <c r="AJ9" i="11"/>
  <c r="AK21" i="11"/>
  <c r="AK19" i="11"/>
  <c r="AJ7" i="11"/>
  <c r="AJ12" i="11"/>
  <c r="AK15" i="11"/>
  <c r="AK13" i="11"/>
  <c r="AK14" i="11"/>
  <c r="AR83" i="10"/>
  <c r="AW54" i="11"/>
  <c r="AS78" i="10"/>
  <c r="AI6" i="11"/>
  <c r="AH22" i="3" s="1"/>
  <c r="AK51" i="11"/>
  <c r="AK49" i="11"/>
  <c r="AK32" i="11" s="1"/>
  <c r="AK50" i="11"/>
  <c r="AI7" i="10"/>
  <c r="AJ8" i="10"/>
  <c r="AJ10" i="10"/>
  <c r="AJ9" i="10"/>
  <c r="AK4" i="10"/>
  <c r="AK4" i="37"/>
  <c r="AK4" i="43"/>
  <c r="AK4" i="40"/>
  <c r="AT79" i="10"/>
  <c r="AT80" i="10"/>
  <c r="AT81" i="10"/>
  <c r="AU60" i="10"/>
  <c r="AU65" i="10" s="1"/>
  <c r="AK4" i="9"/>
  <c r="AK59" i="9" s="1"/>
  <c r="AK4" i="3"/>
  <c r="AL4" i="2"/>
  <c r="AL19" i="2" s="1"/>
  <c r="AL4" i="11"/>
  <c r="AL34" i="11" s="1"/>
  <c r="AL4" i="1"/>
  <c r="CS13" i="2" l="1"/>
  <c r="CR21" i="3"/>
  <c r="CQ21" i="3"/>
  <c r="AH18" i="40"/>
  <c r="AI22" i="2"/>
  <c r="AG30" i="3"/>
  <c r="AI31" i="2"/>
  <c r="AI9" i="37"/>
  <c r="AI11" i="43"/>
  <c r="AJ30" i="40" a="1"/>
  <c r="AJ30" i="40" s="1"/>
  <c r="AJ15" i="40" s="1"/>
  <c r="AJ27" i="40" a="1"/>
  <c r="AJ27" i="40" s="1"/>
  <c r="AJ12" i="40" s="1"/>
  <c r="AJ26" i="40" a="1"/>
  <c r="AJ26" i="40" s="1"/>
  <c r="AJ11" i="40" s="1"/>
  <c r="AJ31" i="40" a="1"/>
  <c r="AJ31" i="40" s="1"/>
  <c r="AJ16" i="40" s="1"/>
  <c r="AJ29" i="40" a="1"/>
  <c r="AJ29" i="40" s="1"/>
  <c r="AJ14" i="40" s="1"/>
  <c r="AJ25" i="40" a="1"/>
  <c r="AJ25" i="40" s="1"/>
  <c r="AJ10" i="40" s="1"/>
  <c r="AJ28" i="40" a="1"/>
  <c r="AJ28" i="40" s="1"/>
  <c r="AJ13" i="40" s="1"/>
  <c r="AJ24" i="40" a="1"/>
  <c r="AJ24" i="40" s="1"/>
  <c r="AJ9" i="40" s="1"/>
  <c r="AJ32" i="40" a="1"/>
  <c r="AJ32" i="40" s="1"/>
  <c r="AJ17" i="40" s="1"/>
  <c r="AJ23" i="40" a="1"/>
  <c r="AJ23" i="40" s="1"/>
  <c r="AG18" i="40"/>
  <c r="AH23" i="2" s="1"/>
  <c r="AK42" i="40"/>
  <c r="AK51" i="40"/>
  <c r="AK50" i="40"/>
  <c r="AK49" i="40"/>
  <c r="AK45" i="40"/>
  <c r="AK44" i="40"/>
  <c r="AK43" i="40"/>
  <c r="AI8" i="40"/>
  <c r="AI22" i="40"/>
  <c r="AI7" i="37"/>
  <c r="AI11" i="37"/>
  <c r="AH6" i="37"/>
  <c r="AH14" i="1" s="1"/>
  <c r="AI10" i="37"/>
  <c r="AI8" i="37"/>
  <c r="AK29" i="37"/>
  <c r="AK27" i="37"/>
  <c r="AK22" i="37"/>
  <c r="AK23" i="37"/>
  <c r="AK28" i="37"/>
  <c r="AK21" i="37"/>
  <c r="AJ51" i="37"/>
  <c r="AJ39" i="37"/>
  <c r="AJ45" i="37"/>
  <c r="AJ33" i="37"/>
  <c r="AJ57" i="37"/>
  <c r="AJ53" i="37"/>
  <c r="AJ41" i="37"/>
  <c r="AJ35" i="37"/>
  <c r="AJ59" i="37"/>
  <c r="AJ47" i="37"/>
  <c r="AJ58" i="37"/>
  <c r="AJ46" i="37"/>
  <c r="AJ34" i="37"/>
  <c r="AJ40" i="37"/>
  <c r="AJ52" i="37"/>
  <c r="AI9" i="43"/>
  <c r="AI13" i="43"/>
  <c r="AI10" i="43"/>
  <c r="AI12" i="43"/>
  <c r="AJ54" i="43"/>
  <c r="AJ60" i="43"/>
  <c r="AJ48" i="43"/>
  <c r="AJ42" i="43"/>
  <c r="AJ36" i="43"/>
  <c r="AJ61" i="43"/>
  <c r="AJ55" i="43"/>
  <c r="AJ49" i="43"/>
  <c r="AJ43" i="43"/>
  <c r="AJ37" i="43"/>
  <c r="AJ59" i="43"/>
  <c r="AJ53" i="43"/>
  <c r="AJ47" i="43"/>
  <c r="AJ41" i="43"/>
  <c r="AJ35" i="43"/>
  <c r="AK31" i="43"/>
  <c r="AK30" i="43"/>
  <c r="AK29" i="43"/>
  <c r="AK25" i="43"/>
  <c r="AK24" i="43"/>
  <c r="AK23" i="43"/>
  <c r="AK68" i="9"/>
  <c r="AK66" i="9"/>
  <c r="AK67" i="9"/>
  <c r="AJ79" i="9"/>
  <c r="AJ73" i="9"/>
  <c r="AJ74" i="9"/>
  <c r="AJ80" i="9"/>
  <c r="AJ72" i="9"/>
  <c r="AJ78" i="9"/>
  <c r="AK62" i="9"/>
  <c r="AK86" i="9" s="1"/>
  <c r="AK60" i="9"/>
  <c r="AK84" i="9" s="1"/>
  <c r="AK61" i="9"/>
  <c r="AK85" i="9" s="1"/>
  <c r="AK58" i="9"/>
  <c r="AK34" i="9"/>
  <c r="AU63" i="10"/>
  <c r="AU64" i="10"/>
  <c r="AT85" i="10"/>
  <c r="AT84" i="10"/>
  <c r="AT86" i="10"/>
  <c r="AK20" i="11"/>
  <c r="AK18" i="11" s="1"/>
  <c r="AK33" i="11"/>
  <c r="AK31" i="11" s="1"/>
  <c r="AL21" i="11"/>
  <c r="AL19" i="11"/>
  <c r="AK9" i="11"/>
  <c r="AK7" i="11"/>
  <c r="AJ18" i="11"/>
  <c r="AK12" i="11"/>
  <c r="AL15" i="11"/>
  <c r="AL13" i="11"/>
  <c r="AL14" i="11"/>
  <c r="AK11" i="10"/>
  <c r="AJ29" i="3" s="1"/>
  <c r="AS83" i="10"/>
  <c r="AX54" i="11"/>
  <c r="AT78" i="10"/>
  <c r="AJ6" i="11"/>
  <c r="AI22" i="3" s="1"/>
  <c r="AL51" i="11"/>
  <c r="AL49" i="11"/>
  <c r="AL32" i="11" s="1"/>
  <c r="AL50" i="11"/>
  <c r="AK8" i="10"/>
  <c r="AK10" i="10"/>
  <c r="AK9" i="10"/>
  <c r="AL4" i="37"/>
  <c r="AL4" i="40"/>
  <c r="AL4" i="43"/>
  <c r="AL4" i="10"/>
  <c r="AJ7" i="10"/>
  <c r="AU81" i="10"/>
  <c r="AU80" i="10"/>
  <c r="AU79" i="10"/>
  <c r="AV60" i="10"/>
  <c r="AV65" i="10" s="1"/>
  <c r="AL4" i="9"/>
  <c r="AL59" i="9" s="1"/>
  <c r="AM4" i="1"/>
  <c r="AM4" i="2"/>
  <c r="AM19" i="2" s="1"/>
  <c r="AM4" i="11"/>
  <c r="AM34" i="11" s="1"/>
  <c r="AL4" i="3"/>
  <c r="CT13" i="2" l="1"/>
  <c r="CS21" i="3"/>
  <c r="AG6" i="40"/>
  <c r="AG13" i="1" s="1"/>
  <c r="AJ10" i="37"/>
  <c r="AH30" i="3"/>
  <c r="AJ31" i="2"/>
  <c r="AH6" i="40"/>
  <c r="AH13" i="1" s="1"/>
  <c r="AI23" i="2"/>
  <c r="AJ10" i="43"/>
  <c r="AJ8" i="37"/>
  <c r="AI6" i="37"/>
  <c r="AI14" i="1" s="1"/>
  <c r="AJ22" i="40"/>
  <c r="AJ8" i="40"/>
  <c r="AJ7" i="40" s="1"/>
  <c r="AI7" i="40"/>
  <c r="AJ22" i="2" s="1"/>
  <c r="AL45" i="40"/>
  <c r="AL44" i="40"/>
  <c r="AL43" i="40"/>
  <c r="AL42" i="40"/>
  <c r="AL51" i="40"/>
  <c r="AL50" i="40"/>
  <c r="AL49" i="40"/>
  <c r="AK26" i="40" a="1"/>
  <c r="AK26" i="40" s="1"/>
  <c r="AK11" i="40" s="1"/>
  <c r="AK31" i="40" a="1"/>
  <c r="AK31" i="40" s="1"/>
  <c r="AK16" i="40" s="1"/>
  <c r="AK29" i="40" a="1"/>
  <c r="AK29" i="40" s="1"/>
  <c r="AK14" i="40" s="1"/>
  <c r="AK25" i="40" a="1"/>
  <c r="AK25" i="40" s="1"/>
  <c r="AK10" i="40" s="1"/>
  <c r="AK24" i="40" a="1"/>
  <c r="AK24" i="40" s="1"/>
  <c r="AK9" i="40" s="1"/>
  <c r="AK28" i="40" a="1"/>
  <c r="AK28" i="40" s="1"/>
  <c r="AK13" i="40" s="1"/>
  <c r="AK32" i="40" a="1"/>
  <c r="AK32" i="40" s="1"/>
  <c r="AK17" i="40" s="1"/>
  <c r="AK27" i="40" a="1"/>
  <c r="AK27" i="40" s="1"/>
  <c r="AK12" i="40" s="1"/>
  <c r="AK30" i="40" a="1"/>
  <c r="AK30" i="40" s="1"/>
  <c r="AK15" i="40" s="1"/>
  <c r="AK23" i="40" a="1"/>
  <c r="AK23" i="40" s="1"/>
  <c r="AJ11" i="37"/>
  <c r="AJ9" i="37"/>
  <c r="AJ11" i="43"/>
  <c r="AJ7" i="37"/>
  <c r="AJ12" i="43"/>
  <c r="AK51" i="37"/>
  <c r="AK39" i="37"/>
  <c r="AK33" i="37"/>
  <c r="AK57" i="37"/>
  <c r="AK45" i="37"/>
  <c r="AK53" i="37"/>
  <c r="AK41" i="37"/>
  <c r="AK35" i="37"/>
  <c r="AK59" i="37"/>
  <c r="AK47" i="37"/>
  <c r="AK58" i="37"/>
  <c r="AK46" i="37"/>
  <c r="AK34" i="37"/>
  <c r="AK40" i="37"/>
  <c r="AK52" i="37"/>
  <c r="AL29" i="37"/>
  <c r="AL28" i="37"/>
  <c r="AL27" i="37"/>
  <c r="AL23" i="37"/>
  <c r="AL21" i="37"/>
  <c r="AL22" i="37"/>
  <c r="AJ9" i="43"/>
  <c r="AJ13" i="43"/>
  <c r="AK59" i="43"/>
  <c r="AK53" i="43"/>
  <c r="AK47" i="43"/>
  <c r="AK41" i="43"/>
  <c r="AK35" i="43"/>
  <c r="AK54" i="43"/>
  <c r="AK48" i="43"/>
  <c r="AK60" i="43"/>
  <c r="AK42" i="43"/>
  <c r="AK36" i="43"/>
  <c r="AK61" i="43"/>
  <c r="AK55" i="43"/>
  <c r="AK49" i="43"/>
  <c r="AK43" i="43"/>
  <c r="AK37" i="43"/>
  <c r="AL31" i="43"/>
  <c r="AL30" i="43"/>
  <c r="AL29" i="43"/>
  <c r="AL25" i="43"/>
  <c r="AL24" i="43"/>
  <c r="AL23" i="43"/>
  <c r="AL66" i="9"/>
  <c r="AL67" i="9"/>
  <c r="AL68" i="9"/>
  <c r="AK78" i="9"/>
  <c r="AK72" i="9"/>
  <c r="AK80" i="9"/>
  <c r="AK74" i="9"/>
  <c r="AL62" i="9"/>
  <c r="AL86" i="9" s="1"/>
  <c r="AL60" i="9"/>
  <c r="AL84" i="9" s="1"/>
  <c r="AL61" i="9"/>
  <c r="AL85" i="9" s="1"/>
  <c r="AK73" i="9"/>
  <c r="AK79" i="9"/>
  <c r="AL58" i="9"/>
  <c r="AL34" i="9"/>
  <c r="AV64" i="10"/>
  <c r="AV63" i="10"/>
  <c r="AU85" i="10"/>
  <c r="AU84" i="10"/>
  <c r="AU86" i="10"/>
  <c r="AL9" i="11"/>
  <c r="AL20" i="11"/>
  <c r="AJ57" i="11" s="1"/>
  <c r="AL33" i="11"/>
  <c r="AL31" i="11" s="1"/>
  <c r="AL7" i="11"/>
  <c r="AM21" i="11"/>
  <c r="AM19" i="11"/>
  <c r="AK8" i="11"/>
  <c r="AK6" i="11" s="1"/>
  <c r="AJ22" i="3" s="1"/>
  <c r="AL12" i="11"/>
  <c r="AM14" i="11"/>
  <c r="AM15" i="11"/>
  <c r="AM13" i="11"/>
  <c r="AL11" i="10"/>
  <c r="AK29" i="3" s="1"/>
  <c r="AT83" i="10"/>
  <c r="AY54" i="11"/>
  <c r="AU78" i="10"/>
  <c r="AM50" i="11"/>
  <c r="AM49" i="11"/>
  <c r="AM32" i="11" s="1"/>
  <c r="AM51" i="11"/>
  <c r="AM4" i="37"/>
  <c r="AL10" i="10"/>
  <c r="AL8" i="10"/>
  <c r="AL9" i="10"/>
  <c r="AK7" i="10"/>
  <c r="AM4" i="43"/>
  <c r="AM4" i="40"/>
  <c r="AM4" i="10"/>
  <c r="AV81" i="10"/>
  <c r="AV80" i="10"/>
  <c r="AV79" i="10"/>
  <c r="AW60" i="10"/>
  <c r="AW65" i="10" s="1"/>
  <c r="AM4" i="9"/>
  <c r="AM59" i="9" s="1"/>
  <c r="AN4" i="11"/>
  <c r="AN34" i="11" s="1"/>
  <c r="AN4" i="1"/>
  <c r="AN4" i="2"/>
  <c r="AN19" i="2" s="1"/>
  <c r="AM4" i="3"/>
  <c r="CU13" i="2" l="1"/>
  <c r="CT21" i="3"/>
  <c r="AJ18" i="40"/>
  <c r="AK22" i="2"/>
  <c r="AI30" i="3"/>
  <c r="AK31" i="2"/>
  <c r="AL31" i="40" a="1"/>
  <c r="AL31" i="40" s="1"/>
  <c r="AL16" i="40" s="1"/>
  <c r="AL29" i="40" a="1"/>
  <c r="AL29" i="40" s="1"/>
  <c r="AL14" i="40" s="1"/>
  <c r="AL25" i="40" a="1"/>
  <c r="AL25" i="40" s="1"/>
  <c r="AL10" i="40" s="1"/>
  <c r="AL28" i="40" a="1"/>
  <c r="AL28" i="40" s="1"/>
  <c r="AL13" i="40" s="1"/>
  <c r="AL24" i="40" a="1"/>
  <c r="AL24" i="40" s="1"/>
  <c r="AL9" i="40" s="1"/>
  <c r="AL32" i="40" a="1"/>
  <c r="AL32" i="40" s="1"/>
  <c r="AL17" i="40" s="1"/>
  <c r="AL30" i="40" a="1"/>
  <c r="AL30" i="40" s="1"/>
  <c r="AL15" i="40" s="1"/>
  <c r="AL27" i="40" a="1"/>
  <c r="AL27" i="40" s="1"/>
  <c r="AL12" i="40" s="1"/>
  <c r="AL23" i="40" a="1"/>
  <c r="AL23" i="40" s="1"/>
  <c r="AL26" i="40" a="1"/>
  <c r="AL26" i="40" s="1"/>
  <c r="AL11" i="40" s="1"/>
  <c r="AK22" i="40"/>
  <c r="AK8" i="40"/>
  <c r="AK7" i="40" s="1"/>
  <c r="AI18" i="40"/>
  <c r="AJ23" i="2" s="1"/>
  <c r="AM45" i="40"/>
  <c r="AM44" i="40"/>
  <c r="AM43" i="40"/>
  <c r="AM42" i="40"/>
  <c r="AM50" i="40"/>
  <c r="AM51" i="40"/>
  <c r="AM49" i="40"/>
  <c r="AJ6" i="37"/>
  <c r="AJ14" i="1" s="1"/>
  <c r="AK8" i="37"/>
  <c r="AK10" i="37"/>
  <c r="AK12" i="43"/>
  <c r="AK7" i="37"/>
  <c r="AK9" i="37"/>
  <c r="AK11" i="37"/>
  <c r="AK10" i="43"/>
  <c r="AL52" i="37"/>
  <c r="AL40" i="37"/>
  <c r="AL58" i="37"/>
  <c r="AL46" i="37"/>
  <c r="AL34" i="37"/>
  <c r="AL57" i="37"/>
  <c r="AL45" i="37"/>
  <c r="AL33" i="37"/>
  <c r="AL51" i="37"/>
  <c r="AL39" i="37"/>
  <c r="AL59" i="37"/>
  <c r="AL47" i="37"/>
  <c r="AL35" i="37"/>
  <c r="AL53" i="37"/>
  <c r="AL41" i="37"/>
  <c r="AM29" i="37"/>
  <c r="AM28" i="37"/>
  <c r="AM27" i="37"/>
  <c r="AM23" i="37"/>
  <c r="AM22" i="37"/>
  <c r="AM21" i="37"/>
  <c r="AK13" i="43"/>
  <c r="AK9" i="43"/>
  <c r="AK11" i="43"/>
  <c r="AL59" i="43"/>
  <c r="AL41" i="43"/>
  <c r="AL53" i="43"/>
  <c r="AL35" i="43"/>
  <c r="AL47" i="43"/>
  <c r="AL54" i="43"/>
  <c r="AL48" i="43"/>
  <c r="AL60" i="43"/>
  <c r="AL42" i="43"/>
  <c r="AL36" i="43"/>
  <c r="AL61" i="43"/>
  <c r="AL55" i="43"/>
  <c r="AL43" i="43"/>
  <c r="AL49" i="43"/>
  <c r="AL37" i="43"/>
  <c r="AM31" i="43"/>
  <c r="AM30" i="43"/>
  <c r="AM29" i="43"/>
  <c r="AM25" i="43"/>
  <c r="AM24" i="43"/>
  <c r="AM23" i="43"/>
  <c r="AM67" i="9"/>
  <c r="AM68" i="9"/>
  <c r="AM66" i="9"/>
  <c r="AM62" i="9"/>
  <c r="AM86" i="9" s="1"/>
  <c r="AM60" i="9"/>
  <c r="AM84" i="9" s="1"/>
  <c r="AM61" i="9"/>
  <c r="AM85" i="9" s="1"/>
  <c r="AL79" i="9"/>
  <c r="AL73" i="9"/>
  <c r="AL78" i="9"/>
  <c r="AL72" i="9"/>
  <c r="AL80" i="9"/>
  <c r="AL74" i="9"/>
  <c r="AM58" i="9"/>
  <c r="AM34" i="9"/>
  <c r="AL18" i="11"/>
  <c r="AW63" i="10"/>
  <c r="AW64" i="10"/>
  <c r="AV85" i="10"/>
  <c r="AV84" i="10"/>
  <c r="AV86" i="10"/>
  <c r="AM9" i="11"/>
  <c r="AM20" i="11"/>
  <c r="AK57" i="11" s="1"/>
  <c r="AM33" i="11"/>
  <c r="AM31" i="11" s="1"/>
  <c r="AN21" i="11"/>
  <c r="AN19" i="11"/>
  <c r="AL8" i="11"/>
  <c r="AL6" i="11" s="1"/>
  <c r="AK22" i="3" s="1"/>
  <c r="AM7" i="11"/>
  <c r="AM12" i="11"/>
  <c r="AN14" i="11"/>
  <c r="AN15" i="11"/>
  <c r="AN13" i="11"/>
  <c r="AM11" i="10"/>
  <c r="AL29" i="3" s="1"/>
  <c r="AU83" i="10"/>
  <c r="AZ54" i="11"/>
  <c r="AV78" i="10"/>
  <c r="AN50" i="11"/>
  <c r="AN51" i="11"/>
  <c r="AN49" i="11"/>
  <c r="AN32" i="11" s="1"/>
  <c r="AL7" i="10"/>
  <c r="AN4" i="37"/>
  <c r="AN4" i="43"/>
  <c r="AM9" i="10"/>
  <c r="AM8" i="10"/>
  <c r="AM10" i="10"/>
  <c r="AN4" i="40"/>
  <c r="AN4" i="10"/>
  <c r="AW81" i="10"/>
  <c r="AW80" i="10"/>
  <c r="AW79" i="10"/>
  <c r="AX60" i="10"/>
  <c r="AX65" i="10" s="1"/>
  <c r="AN4" i="9"/>
  <c r="AN59" i="9" s="1"/>
  <c r="AP4" i="1"/>
  <c r="AN4" i="3"/>
  <c r="AO4" i="2"/>
  <c r="AO19" i="2" s="1"/>
  <c r="AO4" i="11"/>
  <c r="AO34" i="11" s="1"/>
  <c r="AP34" i="11" s="1"/>
  <c r="AO4" i="1"/>
  <c r="CV13" i="2" l="1"/>
  <c r="CU21" i="3"/>
  <c r="AK18" i="40"/>
  <c r="AL22" i="2"/>
  <c r="AJ30" i="3"/>
  <c r="AL31" i="2"/>
  <c r="AJ6" i="40"/>
  <c r="AJ13" i="1" s="1"/>
  <c r="AK23" i="2"/>
  <c r="AL8" i="37"/>
  <c r="AM18" i="11"/>
  <c r="AL11" i="37"/>
  <c r="AI6" i="40"/>
  <c r="AI13" i="1" s="1"/>
  <c r="AM28" i="40" a="1"/>
  <c r="AM28" i="40" s="1"/>
  <c r="AM13" i="40" s="1"/>
  <c r="AM24" i="40" a="1"/>
  <c r="AM24" i="40" s="1"/>
  <c r="AM9" i="40" s="1"/>
  <c r="AM32" i="40" a="1"/>
  <c r="AM32" i="40" s="1"/>
  <c r="AM17" i="40" s="1"/>
  <c r="AM30" i="40" a="1"/>
  <c r="AM30" i="40" s="1"/>
  <c r="AM15" i="40" s="1"/>
  <c r="AM27" i="40" a="1"/>
  <c r="AM27" i="40" s="1"/>
  <c r="AM12" i="40" s="1"/>
  <c r="AM23" i="40" a="1"/>
  <c r="AM23" i="40" s="1"/>
  <c r="AM26" i="40" a="1"/>
  <c r="AM26" i="40" s="1"/>
  <c r="AM11" i="40" s="1"/>
  <c r="AM29" i="40" a="1"/>
  <c r="AM29" i="40" s="1"/>
  <c r="AM14" i="40" s="1"/>
  <c r="AM25" i="40" a="1"/>
  <c r="AM25" i="40" s="1"/>
  <c r="AM10" i="40" s="1"/>
  <c r="AM31" i="40" a="1"/>
  <c r="AM31" i="40" s="1"/>
  <c r="AM16" i="40" s="1"/>
  <c r="AN45" i="40"/>
  <c r="AN44" i="40"/>
  <c r="AN43" i="40"/>
  <c r="AN42" i="40"/>
  <c r="AN51" i="40"/>
  <c r="AN50" i="40"/>
  <c r="AN49" i="40"/>
  <c r="AL8" i="40"/>
  <c r="AL7" i="40" s="1"/>
  <c r="AM22" i="2" s="1"/>
  <c r="AL22" i="40"/>
  <c r="AL9" i="37"/>
  <c r="AL12" i="43"/>
  <c r="AL7" i="37"/>
  <c r="AK6" i="37"/>
  <c r="AK14" i="1" s="1"/>
  <c r="AL10" i="37"/>
  <c r="AN29" i="37"/>
  <c r="AN28" i="37"/>
  <c r="AN27" i="37"/>
  <c r="AN23" i="37"/>
  <c r="AN22" i="37"/>
  <c r="AN21" i="37"/>
  <c r="AM51" i="37"/>
  <c r="AM39" i="37"/>
  <c r="AM57" i="37"/>
  <c r="AM45" i="37"/>
  <c r="AM33" i="37"/>
  <c r="AM58" i="37"/>
  <c r="AM46" i="37"/>
  <c r="AM34" i="37"/>
  <c r="AM52" i="37"/>
  <c r="AM40" i="37"/>
  <c r="AM53" i="37"/>
  <c r="AM41" i="37"/>
  <c r="AM59" i="37"/>
  <c r="AM47" i="37"/>
  <c r="AM35" i="37"/>
  <c r="AL10" i="43"/>
  <c r="AL11" i="43"/>
  <c r="AL9" i="43"/>
  <c r="AL13" i="43"/>
  <c r="AM59" i="43"/>
  <c r="AM53" i="43"/>
  <c r="AM41" i="43"/>
  <c r="AM35" i="43"/>
  <c r="AM47" i="43"/>
  <c r="AM54" i="43"/>
  <c r="AM42" i="43"/>
  <c r="AM36" i="43"/>
  <c r="AM48" i="43"/>
  <c r="AM60" i="43"/>
  <c r="AM61" i="43"/>
  <c r="AM55" i="43"/>
  <c r="AM37" i="43"/>
  <c r="AM49" i="43"/>
  <c r="AM43" i="43"/>
  <c r="AN31" i="43"/>
  <c r="AN30" i="43"/>
  <c r="AN29" i="43"/>
  <c r="AN25" i="43"/>
  <c r="AN24" i="43"/>
  <c r="AN23" i="43"/>
  <c r="AN67" i="9"/>
  <c r="AN68" i="9"/>
  <c r="AN66" i="9"/>
  <c r="AM80" i="9"/>
  <c r="AM74" i="9"/>
  <c r="AN61" i="9"/>
  <c r="AN85" i="9" s="1"/>
  <c r="AN62" i="9"/>
  <c r="AN86" i="9" s="1"/>
  <c r="AN60" i="9"/>
  <c r="AN84" i="9" s="1"/>
  <c r="AM79" i="9"/>
  <c r="AM73" i="9"/>
  <c r="AM78" i="9"/>
  <c r="AM72" i="9"/>
  <c r="AN34" i="9"/>
  <c r="AO34" i="9" s="1"/>
  <c r="AN58" i="9"/>
  <c r="AX64" i="10"/>
  <c r="AX63" i="10"/>
  <c r="AW85" i="10"/>
  <c r="AW84" i="10"/>
  <c r="AW86" i="10"/>
  <c r="AM8" i="11"/>
  <c r="AM6" i="11" s="1"/>
  <c r="AL22" i="3" s="1"/>
  <c r="AN20" i="11"/>
  <c r="AL57" i="11" s="1"/>
  <c r="AN33" i="11"/>
  <c r="AN31" i="11" s="1"/>
  <c r="AO19" i="11"/>
  <c r="AP19" i="11" s="1"/>
  <c r="AO21" i="11"/>
  <c r="AP21" i="11" s="1"/>
  <c r="AN7" i="11"/>
  <c r="AN9" i="11"/>
  <c r="AN12" i="11"/>
  <c r="AO15" i="11"/>
  <c r="AO13" i="11"/>
  <c r="AO14" i="11"/>
  <c r="AN11" i="10"/>
  <c r="AM29" i="3" s="1"/>
  <c r="AV83" i="10"/>
  <c r="BA54" i="11"/>
  <c r="AW78" i="10"/>
  <c r="AO50" i="11"/>
  <c r="AO51" i="11"/>
  <c r="AO49" i="11"/>
  <c r="AO32" i="11" s="1"/>
  <c r="AM7" i="10"/>
  <c r="AP4" i="43"/>
  <c r="AP4" i="40"/>
  <c r="AP4" i="37"/>
  <c r="AO4" i="43"/>
  <c r="AO4" i="40"/>
  <c r="AO4" i="37"/>
  <c r="AN9" i="10"/>
  <c r="AN8" i="10"/>
  <c r="AN10" i="10"/>
  <c r="AO4" i="10"/>
  <c r="AX81" i="10"/>
  <c r="AX80" i="10"/>
  <c r="AX79" i="10"/>
  <c r="AY60" i="10"/>
  <c r="AY65" i="10" s="1"/>
  <c r="AQ4" i="1"/>
  <c r="AP4" i="9"/>
  <c r="AP59" i="9" s="1"/>
  <c r="AQ4" i="11"/>
  <c r="AQ34" i="11" s="1"/>
  <c r="AQ4" i="2"/>
  <c r="AQ19" i="2" s="1"/>
  <c r="AP4" i="3"/>
  <c r="AO4" i="9"/>
  <c r="AP4" i="2"/>
  <c r="AP19" i="2" s="1"/>
  <c r="AO4" i="3"/>
  <c r="AP4" i="11"/>
  <c r="CW13" i="2" l="1"/>
  <c r="CV21" i="3"/>
  <c r="AK6" i="40"/>
  <c r="AK13" i="1" s="1"/>
  <c r="AL23" i="2"/>
  <c r="AK30" i="3"/>
  <c r="AM31" i="2"/>
  <c r="AL18" i="40"/>
  <c r="AM8" i="40"/>
  <c r="AM7" i="40" s="1"/>
  <c r="AM22" i="40"/>
  <c r="AP45" i="40"/>
  <c r="AP42" i="40"/>
  <c r="AP51" i="40"/>
  <c r="AP50" i="40"/>
  <c r="AP49" i="40"/>
  <c r="AP44" i="40"/>
  <c r="AP43" i="40"/>
  <c r="AN32" i="40" a="1"/>
  <c r="AN32" i="40" s="1"/>
  <c r="AN30" i="40" a="1"/>
  <c r="AN30" i="40" s="1"/>
  <c r="AN27" i="40" a="1"/>
  <c r="AN27" i="40" s="1"/>
  <c r="AN23" i="40" a="1"/>
  <c r="AN23" i="40" s="1"/>
  <c r="AN26" i="40" a="1"/>
  <c r="AN26" i="40" s="1"/>
  <c r="AN31" i="40" a="1"/>
  <c r="AN31" i="40" s="1"/>
  <c r="AN29" i="40" a="1"/>
  <c r="AN29" i="40" s="1"/>
  <c r="AN25" i="40" a="1"/>
  <c r="AN25" i="40" s="1"/>
  <c r="AN24" i="40" a="1"/>
  <c r="AN24" i="40" s="1"/>
  <c r="AN28" i="40" a="1"/>
  <c r="AN28" i="40" s="1"/>
  <c r="AL6" i="37"/>
  <c r="AL14" i="1" s="1"/>
  <c r="AM9" i="37"/>
  <c r="AM11" i="37"/>
  <c r="AM8" i="37"/>
  <c r="AM10" i="37"/>
  <c r="AM7" i="37"/>
  <c r="AN57" i="37"/>
  <c r="AN45" i="37"/>
  <c r="AN33" i="37"/>
  <c r="AN51" i="37"/>
  <c r="AN39" i="37"/>
  <c r="AN52" i="37"/>
  <c r="AN40" i="37"/>
  <c r="AN46" i="37"/>
  <c r="AN34" i="37"/>
  <c r="AN58" i="37"/>
  <c r="AN59" i="37"/>
  <c r="AN47" i="37"/>
  <c r="AN35" i="37"/>
  <c r="AN53" i="37"/>
  <c r="AN41" i="37"/>
  <c r="AP22" i="37"/>
  <c r="AP21" i="37"/>
  <c r="AP29" i="37"/>
  <c r="AP23" i="37"/>
  <c r="AP28" i="37"/>
  <c r="AP27" i="37"/>
  <c r="AM13" i="43"/>
  <c r="AM12" i="43"/>
  <c r="AM11" i="43"/>
  <c r="AM10" i="43"/>
  <c r="AM9" i="43"/>
  <c r="AN53" i="43"/>
  <c r="AN59" i="43"/>
  <c r="AN47" i="43"/>
  <c r="AN41" i="43"/>
  <c r="AN35" i="43"/>
  <c r="AN60" i="43"/>
  <c r="AN54" i="43"/>
  <c r="AN48" i="43"/>
  <c r="AN42" i="43"/>
  <c r="AN36" i="43"/>
  <c r="AN55" i="43"/>
  <c r="AN61" i="43"/>
  <c r="AN49" i="43"/>
  <c r="AN43" i="43"/>
  <c r="AN37" i="43"/>
  <c r="AP30" i="43"/>
  <c r="AP29" i="43"/>
  <c r="AP25" i="43"/>
  <c r="AP24" i="43"/>
  <c r="AP23" i="43"/>
  <c r="AP31" i="43"/>
  <c r="AP67" i="9"/>
  <c r="AP68" i="9"/>
  <c r="AP66" i="9"/>
  <c r="AP61" i="9"/>
  <c r="AP85" i="9" s="1"/>
  <c r="AP60" i="9"/>
  <c r="AP84" i="9" s="1"/>
  <c r="AP62" i="9"/>
  <c r="AP86" i="9" s="1"/>
  <c r="AN78" i="9"/>
  <c r="AN72" i="9"/>
  <c r="AN80" i="9"/>
  <c r="AN74" i="9"/>
  <c r="AN79" i="9"/>
  <c r="AN73" i="9"/>
  <c r="AP58" i="9"/>
  <c r="AP34" i="9"/>
  <c r="AY63" i="10"/>
  <c r="AY64" i="10"/>
  <c r="AX85" i="10"/>
  <c r="AX84" i="10"/>
  <c r="AX86" i="10"/>
  <c r="AN18" i="11"/>
  <c r="AP32" i="11"/>
  <c r="AO20" i="11"/>
  <c r="AP20" i="11" s="1"/>
  <c r="AO33" i="11"/>
  <c r="AP33" i="11" s="1"/>
  <c r="AO9" i="11"/>
  <c r="AP9" i="11" s="1"/>
  <c r="AQ21" i="11"/>
  <c r="AQ19" i="11"/>
  <c r="AN8" i="11"/>
  <c r="AN6" i="11" s="1"/>
  <c r="AM22" i="3" s="1"/>
  <c r="AO7" i="11"/>
  <c r="AP7" i="11" s="1"/>
  <c r="AQ14" i="11"/>
  <c r="AQ15" i="11"/>
  <c r="AQ13" i="11"/>
  <c r="AP14" i="11"/>
  <c r="AO12" i="11"/>
  <c r="AP13" i="11"/>
  <c r="AP15" i="11"/>
  <c r="AO11" i="10"/>
  <c r="AN29" i="3" s="1"/>
  <c r="AW83" i="10"/>
  <c r="BB54" i="11"/>
  <c r="AX78" i="10"/>
  <c r="AQ51" i="11"/>
  <c r="AQ49" i="11"/>
  <c r="AQ32" i="11" s="1"/>
  <c r="AQ50" i="11"/>
  <c r="AN7" i="10"/>
  <c r="AQ4" i="37"/>
  <c r="AP4" i="10"/>
  <c r="AQ4" i="40"/>
  <c r="AO9" i="10"/>
  <c r="AP9" i="10" s="1"/>
  <c r="AO8" i="10"/>
  <c r="AO10" i="10"/>
  <c r="AP10" i="10" s="1"/>
  <c r="AQ4" i="43"/>
  <c r="AQ4" i="10"/>
  <c r="AY81" i="10"/>
  <c r="AY80" i="10"/>
  <c r="AY79" i="10"/>
  <c r="AZ60" i="10"/>
  <c r="AZ65" i="10" s="1"/>
  <c r="AQ4" i="9"/>
  <c r="AQ59" i="9" s="1"/>
  <c r="AR4" i="11"/>
  <c r="AR34" i="11" s="1"/>
  <c r="AR4" i="1"/>
  <c r="AQ4" i="3"/>
  <c r="AR4" i="2"/>
  <c r="AR19" i="2" s="1"/>
  <c r="CX13" i="2" l="1"/>
  <c r="AO18" i="11"/>
  <c r="AM18" i="40"/>
  <c r="AN22" i="2"/>
  <c r="AL6" i="40"/>
  <c r="AL13" i="1" s="1"/>
  <c r="AM23" i="2"/>
  <c r="AL30" i="3"/>
  <c r="AN31" i="2"/>
  <c r="AN8" i="40"/>
  <c r="AO8" i="40" s="1"/>
  <c r="AO23" i="40"/>
  <c r="AN22" i="40"/>
  <c r="AO22" i="40" s="1"/>
  <c r="AO32" i="40"/>
  <c r="AN17" i="40"/>
  <c r="AO17" i="40" s="1"/>
  <c r="AO25" i="40"/>
  <c r="AN10" i="40"/>
  <c r="AO10" i="40" s="1"/>
  <c r="AO28" i="40"/>
  <c r="AN13" i="40"/>
  <c r="AO13" i="40" s="1"/>
  <c r="AO24" i="40"/>
  <c r="AN9" i="40"/>
  <c r="AO9" i="40" s="1"/>
  <c r="AN14" i="40"/>
  <c r="AO14" i="40" s="1"/>
  <c r="AO29" i="40"/>
  <c r="AQ43" i="40"/>
  <c r="AQ42" i="40"/>
  <c r="AQ51" i="40"/>
  <c r="AQ50" i="40"/>
  <c r="AQ49" i="40"/>
  <c r="AQ45" i="40"/>
  <c r="AQ44" i="40"/>
  <c r="AN16" i="40"/>
  <c r="AO16" i="40" s="1"/>
  <c r="AO31" i="40"/>
  <c r="AO27" i="40"/>
  <c r="AN12" i="40"/>
  <c r="AN15" i="40"/>
  <c r="AO15" i="40" s="1"/>
  <c r="AO30" i="40"/>
  <c r="AO26" i="40"/>
  <c r="AN11" i="40"/>
  <c r="AO11" i="40" s="1"/>
  <c r="AP29" i="40" a="1"/>
  <c r="AP29" i="40" s="1"/>
  <c r="AP14" i="40" s="1"/>
  <c r="AP26" i="40" a="1"/>
  <c r="AP26" i="40" s="1"/>
  <c r="AP11" i="40" s="1"/>
  <c r="AP30" i="40" a="1"/>
  <c r="AP30" i="40" s="1"/>
  <c r="AP15" i="40" s="1"/>
  <c r="AP28" i="40" a="1"/>
  <c r="AP28" i="40" s="1"/>
  <c r="AP13" i="40" s="1"/>
  <c r="AP24" i="40" a="1"/>
  <c r="AP24" i="40" s="1"/>
  <c r="AP9" i="40" s="1"/>
  <c r="AP32" i="40" a="1"/>
  <c r="AP32" i="40" s="1"/>
  <c r="AP17" i="40" s="1"/>
  <c r="AP31" i="40" a="1"/>
  <c r="AP31" i="40" s="1"/>
  <c r="AP16" i="40" s="1"/>
  <c r="AP25" i="40" a="1"/>
  <c r="AP25" i="40" s="1"/>
  <c r="AP10" i="40" s="1"/>
  <c r="AP27" i="40" a="1"/>
  <c r="AP27" i="40" s="1"/>
  <c r="AP12" i="40" s="1"/>
  <c r="AP23" i="40" a="1"/>
  <c r="AP23" i="40" s="1"/>
  <c r="AM6" i="37"/>
  <c r="AM14" i="1" s="1"/>
  <c r="AN8" i="37"/>
  <c r="AO8" i="37" s="1"/>
  <c r="AN10" i="37"/>
  <c r="AO10" i="37" s="1"/>
  <c r="AN7" i="37"/>
  <c r="AO7" i="37" s="1"/>
  <c r="AN9" i="37"/>
  <c r="AO9" i="37" s="1"/>
  <c r="AN11" i="37"/>
  <c r="AO11" i="37" s="1"/>
  <c r="AQ29" i="37"/>
  <c r="AQ28" i="37"/>
  <c r="AQ27" i="37"/>
  <c r="AQ21" i="37"/>
  <c r="AQ23" i="37"/>
  <c r="AQ22" i="37"/>
  <c r="AP52" i="37"/>
  <c r="AP40" i="37"/>
  <c r="AP58" i="37"/>
  <c r="AP46" i="37"/>
  <c r="AP34" i="37"/>
  <c r="AP59" i="37"/>
  <c r="AP47" i="37"/>
  <c r="AP35" i="37"/>
  <c r="AP53" i="37"/>
  <c r="AP41" i="37"/>
  <c r="AP57" i="37"/>
  <c r="AP45" i="37"/>
  <c r="AP33" i="37"/>
  <c r="AP51" i="37"/>
  <c r="AP39" i="37"/>
  <c r="AN9" i="43"/>
  <c r="AO9" i="43" s="1"/>
  <c r="AN10" i="43"/>
  <c r="AO10" i="43" s="1"/>
  <c r="AN11" i="43"/>
  <c r="AO11" i="43" s="1"/>
  <c r="AN12" i="43"/>
  <c r="AO12" i="43" s="1"/>
  <c r="AN13" i="43"/>
  <c r="AO13" i="43" s="1"/>
  <c r="AP59" i="43"/>
  <c r="AP47" i="43"/>
  <c r="AP53" i="43"/>
  <c r="AP41" i="43"/>
  <c r="AP35" i="43"/>
  <c r="AP54" i="43"/>
  <c r="AP60" i="43"/>
  <c r="AP48" i="43"/>
  <c r="AP42" i="43"/>
  <c r="AP36" i="43"/>
  <c r="AP61" i="43"/>
  <c r="AP55" i="43"/>
  <c r="AP49" i="43"/>
  <c r="AP43" i="43"/>
  <c r="AP37" i="43"/>
  <c r="AQ29" i="43"/>
  <c r="AQ25" i="43"/>
  <c r="AQ24" i="43"/>
  <c r="AQ23" i="43"/>
  <c r="AQ31" i="43"/>
  <c r="AQ30" i="43"/>
  <c r="AQ67" i="9"/>
  <c r="AQ68" i="9"/>
  <c r="AQ66" i="9"/>
  <c r="AQ61" i="9"/>
  <c r="AQ85" i="9" s="1"/>
  <c r="AQ60" i="9"/>
  <c r="AQ84" i="9" s="1"/>
  <c r="AQ62" i="9"/>
  <c r="AQ86" i="9" s="1"/>
  <c r="AP74" i="9"/>
  <c r="AP80" i="9"/>
  <c r="AP72" i="9"/>
  <c r="AP78" i="9"/>
  <c r="AP79" i="9"/>
  <c r="AP73" i="9"/>
  <c r="AQ34" i="9"/>
  <c r="AQ58" i="9"/>
  <c r="AZ64" i="10"/>
  <c r="AZ63" i="10"/>
  <c r="AY85" i="10"/>
  <c r="AY84" i="10"/>
  <c r="AY86" i="10"/>
  <c r="AO8" i="11"/>
  <c r="AP8" i="11" s="1"/>
  <c r="AQ20" i="11"/>
  <c r="AQ8" i="11" s="1"/>
  <c r="AQ33" i="11"/>
  <c r="AQ31" i="11" s="1"/>
  <c r="AO31" i="11"/>
  <c r="AP31" i="11" s="1"/>
  <c r="AR21" i="11"/>
  <c r="AR19" i="11"/>
  <c r="AQ7" i="11"/>
  <c r="AQ9" i="11"/>
  <c r="AR14" i="11"/>
  <c r="AR15" i="11"/>
  <c r="AR13" i="11"/>
  <c r="AQ12" i="11"/>
  <c r="AQ11" i="10"/>
  <c r="AP29" i="3" s="1"/>
  <c r="AP18" i="11"/>
  <c r="AP12" i="11"/>
  <c r="AX83" i="10"/>
  <c r="BC54" i="11"/>
  <c r="AY78" i="10"/>
  <c r="AR50" i="11"/>
  <c r="AR51" i="11"/>
  <c r="AR49" i="11"/>
  <c r="AR32" i="11" s="1"/>
  <c r="AO7" i="10"/>
  <c r="AP7" i="10" s="1"/>
  <c r="AP8" i="10"/>
  <c r="AR4" i="10"/>
  <c r="AR4" i="37"/>
  <c r="AQ10" i="10"/>
  <c r="AQ9" i="10"/>
  <c r="AQ8" i="10"/>
  <c r="AR4" i="43"/>
  <c r="AR4" i="40"/>
  <c r="AZ81" i="10"/>
  <c r="AZ80" i="10"/>
  <c r="AZ79" i="10"/>
  <c r="BA60" i="10"/>
  <c r="BA65" i="10" s="1"/>
  <c r="AR4" i="9"/>
  <c r="AR59" i="9" s="1"/>
  <c r="AS4" i="2"/>
  <c r="AS19" i="2" s="1"/>
  <c r="AR4" i="3"/>
  <c r="AS4" i="1"/>
  <c r="AS4" i="11"/>
  <c r="AS34" i="11" s="1"/>
  <c r="CY13" i="2" l="1"/>
  <c r="CX21" i="3" s="1"/>
  <c r="CW21" i="3"/>
  <c r="AM30" i="3"/>
  <c r="AO31" i="2"/>
  <c r="AM6" i="40"/>
  <c r="AM13" i="1" s="1"/>
  <c r="AN23" i="2"/>
  <c r="AN7" i="40"/>
  <c r="AO22" i="2" s="1"/>
  <c r="AP22" i="2" s="1"/>
  <c r="AO12" i="40"/>
  <c r="AP22" i="40"/>
  <c r="AP8" i="40"/>
  <c r="AQ28" i="40" a="1"/>
  <c r="AQ28" i="40" s="1"/>
  <c r="AQ13" i="40" s="1"/>
  <c r="AQ26" i="40" a="1"/>
  <c r="AQ26" i="40" s="1"/>
  <c r="AQ11" i="40" s="1"/>
  <c r="AQ24" i="40" a="1"/>
  <c r="AQ24" i="40" s="1"/>
  <c r="AQ9" i="40" s="1"/>
  <c r="AQ32" i="40" a="1"/>
  <c r="AQ32" i="40" s="1"/>
  <c r="AQ17" i="40" s="1"/>
  <c r="AQ30" i="40" a="1"/>
  <c r="AQ30" i="40" s="1"/>
  <c r="AQ15" i="40" s="1"/>
  <c r="AQ31" i="40" a="1"/>
  <c r="AQ31" i="40" s="1"/>
  <c r="AQ16" i="40" s="1"/>
  <c r="AQ25" i="40" a="1"/>
  <c r="AQ25" i="40" s="1"/>
  <c r="AQ10" i="40" s="1"/>
  <c r="AQ27" i="40" a="1"/>
  <c r="AQ27" i="40" s="1"/>
  <c r="AQ12" i="40" s="1"/>
  <c r="AQ23" i="40" a="1"/>
  <c r="AQ23" i="40" s="1"/>
  <c r="AQ29" i="40" a="1"/>
  <c r="AQ29" i="40" s="1"/>
  <c r="AQ14" i="40" s="1"/>
  <c r="AR45" i="40"/>
  <c r="AR44" i="40"/>
  <c r="AR43" i="40"/>
  <c r="AR42" i="40"/>
  <c r="AR51" i="40"/>
  <c r="AR50" i="40"/>
  <c r="AR49" i="40"/>
  <c r="AP11" i="37"/>
  <c r="AN6" i="37"/>
  <c r="AN14" i="1" s="1"/>
  <c r="AQ18" i="11"/>
  <c r="AP10" i="37"/>
  <c r="AP8" i="37"/>
  <c r="AP7" i="37"/>
  <c r="AP9" i="37"/>
  <c r="AQ52" i="37"/>
  <c r="AQ40" i="37"/>
  <c r="AQ58" i="37"/>
  <c r="AQ46" i="37"/>
  <c r="AQ34" i="37"/>
  <c r="AQ59" i="37"/>
  <c r="AQ47" i="37"/>
  <c r="AQ53" i="37"/>
  <c r="AQ41" i="37"/>
  <c r="AQ35" i="37"/>
  <c r="AR21" i="37"/>
  <c r="AR28" i="37"/>
  <c r="AR23" i="37"/>
  <c r="AR22" i="37"/>
  <c r="AR29" i="37"/>
  <c r="AR27" i="37"/>
  <c r="AQ57" i="37"/>
  <c r="AQ45" i="37"/>
  <c r="AQ51" i="37"/>
  <c r="AQ39" i="37"/>
  <c r="AQ33" i="37"/>
  <c r="AP11" i="43"/>
  <c r="AP9" i="43"/>
  <c r="AP13" i="43"/>
  <c r="AP10" i="43"/>
  <c r="AP12" i="43"/>
  <c r="AQ59" i="43"/>
  <c r="AQ47" i="43"/>
  <c r="AQ53" i="43"/>
  <c r="AQ41" i="43"/>
  <c r="AQ35" i="43"/>
  <c r="AQ54" i="43"/>
  <c r="AQ48" i="43"/>
  <c r="AQ42" i="43"/>
  <c r="AQ60" i="43"/>
  <c r="AQ36" i="43"/>
  <c r="AQ61" i="43"/>
  <c r="AQ55" i="43"/>
  <c r="AQ49" i="43"/>
  <c r="AQ43" i="43"/>
  <c r="AQ37" i="43"/>
  <c r="AR24" i="43"/>
  <c r="AR23" i="43"/>
  <c r="AR31" i="43"/>
  <c r="AR30" i="43"/>
  <c r="AR29" i="43"/>
  <c r="AR25" i="43"/>
  <c r="AR68" i="9"/>
  <c r="AR66" i="9"/>
  <c r="AR67" i="9"/>
  <c r="AR61" i="9"/>
  <c r="AR85" i="9" s="1"/>
  <c r="AR62" i="9"/>
  <c r="AR86" i="9" s="1"/>
  <c r="AR60" i="9"/>
  <c r="AR84" i="9" s="1"/>
  <c r="AQ80" i="9"/>
  <c r="AQ74" i="9"/>
  <c r="AQ72" i="9"/>
  <c r="AQ78" i="9"/>
  <c r="AQ79" i="9"/>
  <c r="AQ73" i="9"/>
  <c r="AR58" i="9"/>
  <c r="AR34" i="9"/>
  <c r="AO6" i="11"/>
  <c r="AN22" i="3" s="1"/>
  <c r="AO22" i="3" s="1"/>
  <c r="BA63" i="10"/>
  <c r="BA64" i="10"/>
  <c r="AZ85" i="10"/>
  <c r="AZ84" i="10"/>
  <c r="AZ86" i="10"/>
  <c r="AR9" i="11"/>
  <c r="AR7" i="11"/>
  <c r="AR20" i="11"/>
  <c r="AR8" i="11" s="1"/>
  <c r="AR33" i="11"/>
  <c r="AS21" i="11"/>
  <c r="AS19" i="11"/>
  <c r="AS15" i="11"/>
  <c r="AS13" i="11"/>
  <c r="AS14" i="11"/>
  <c r="AR12" i="11"/>
  <c r="AR11" i="10"/>
  <c r="AQ29" i="3" s="1"/>
  <c r="AY83" i="10"/>
  <c r="BD54" i="11"/>
  <c r="AQ6" i="11"/>
  <c r="AP22" i="3" s="1"/>
  <c r="AZ78" i="10"/>
  <c r="AS50" i="11"/>
  <c r="AS51" i="11"/>
  <c r="AS49" i="11"/>
  <c r="AS32" i="11" s="1"/>
  <c r="AQ7" i="10"/>
  <c r="AR9" i="10"/>
  <c r="AR8" i="10"/>
  <c r="AR10" i="10"/>
  <c r="AS4" i="10"/>
  <c r="AS4" i="40"/>
  <c r="AS4" i="43"/>
  <c r="AS4" i="37"/>
  <c r="BA81" i="10"/>
  <c r="BA80" i="10"/>
  <c r="BA79" i="10"/>
  <c r="BB60" i="10"/>
  <c r="BB65" i="10" s="1"/>
  <c r="AS4" i="9"/>
  <c r="AS59" i="9" s="1"/>
  <c r="AT4" i="11"/>
  <c r="AT34" i="11" s="1"/>
  <c r="AS4" i="3"/>
  <c r="AT4" i="2"/>
  <c r="AT19" i="2" s="1"/>
  <c r="AT4" i="1"/>
  <c r="CZ13" i="2" l="1"/>
  <c r="CY21" i="3"/>
  <c r="AN30" i="3"/>
  <c r="AO30" i="3" s="1"/>
  <c r="AP31" i="2"/>
  <c r="AQ31" i="2" s="1"/>
  <c r="AP7" i="40"/>
  <c r="AQ22" i="2" s="1"/>
  <c r="AS45" i="40"/>
  <c r="AS44" i="40"/>
  <c r="AS43" i="40"/>
  <c r="AS42" i="40"/>
  <c r="AS51" i="40"/>
  <c r="AS50" i="40"/>
  <c r="AS49" i="40"/>
  <c r="AR30" i="40" a="1"/>
  <c r="AR30" i="40" s="1"/>
  <c r="AR15" i="40" s="1"/>
  <c r="AR28" i="40" a="1"/>
  <c r="AR28" i="40" s="1"/>
  <c r="AR13" i="40" s="1"/>
  <c r="AR24" i="40" a="1"/>
  <c r="AR24" i="40" s="1"/>
  <c r="AR9" i="40" s="1"/>
  <c r="AR32" i="40" a="1"/>
  <c r="AR32" i="40" s="1"/>
  <c r="AR17" i="40" s="1"/>
  <c r="AR31" i="40" a="1"/>
  <c r="AR31" i="40" s="1"/>
  <c r="AR16" i="40" s="1"/>
  <c r="AR25" i="40" a="1"/>
  <c r="AR25" i="40" s="1"/>
  <c r="AR10" i="40" s="1"/>
  <c r="AR27" i="40" a="1"/>
  <c r="AR27" i="40" s="1"/>
  <c r="AR12" i="40" s="1"/>
  <c r="AR23" i="40" a="1"/>
  <c r="AR23" i="40" s="1"/>
  <c r="AR29" i="40" a="1"/>
  <c r="AR29" i="40" s="1"/>
  <c r="AR14" i="40" s="1"/>
  <c r="AR26" i="40" a="1"/>
  <c r="AR26" i="40" s="1"/>
  <c r="AR11" i="40" s="1"/>
  <c r="AQ8" i="40"/>
  <c r="AQ7" i="40" s="1"/>
  <c r="AQ22" i="40"/>
  <c r="AN18" i="40"/>
  <c r="AO7" i="40"/>
  <c r="AP6" i="37"/>
  <c r="AP14" i="1" s="1"/>
  <c r="AO6" i="37"/>
  <c r="AO14" i="1"/>
  <c r="AQ10" i="37"/>
  <c r="AQ11" i="37"/>
  <c r="AQ7" i="37"/>
  <c r="AQ11" i="43"/>
  <c r="AQ8" i="37"/>
  <c r="AQ9" i="37"/>
  <c r="AR52" i="37"/>
  <c r="AR40" i="37"/>
  <c r="AR58" i="37"/>
  <c r="AR46" i="37"/>
  <c r="AR34" i="37"/>
  <c r="AR59" i="37"/>
  <c r="AR47" i="37"/>
  <c r="AR35" i="37"/>
  <c r="AR53" i="37"/>
  <c r="AR41" i="37"/>
  <c r="AS29" i="37"/>
  <c r="AS28" i="37"/>
  <c r="AS27" i="37"/>
  <c r="AS21" i="37"/>
  <c r="AS22" i="37"/>
  <c r="AS23" i="37"/>
  <c r="AR57" i="37"/>
  <c r="AR45" i="37"/>
  <c r="AR33" i="37"/>
  <c r="AR51" i="37"/>
  <c r="AR39" i="37"/>
  <c r="AQ9" i="43"/>
  <c r="AQ12" i="43"/>
  <c r="AQ10" i="43"/>
  <c r="AQ13" i="43"/>
  <c r="AR61" i="43"/>
  <c r="AR43" i="43"/>
  <c r="AR37" i="43"/>
  <c r="AR49" i="43"/>
  <c r="AR55" i="43"/>
  <c r="AR59" i="43"/>
  <c r="AR53" i="43"/>
  <c r="AR41" i="43"/>
  <c r="AR35" i="43"/>
  <c r="AR47" i="43"/>
  <c r="AR54" i="43"/>
  <c r="AR60" i="43"/>
  <c r="AR36" i="43"/>
  <c r="AR42" i="43"/>
  <c r="AR48" i="43"/>
  <c r="AS23" i="43"/>
  <c r="AS31" i="43"/>
  <c r="AS30" i="43"/>
  <c r="AS25" i="43"/>
  <c r="AS24" i="43"/>
  <c r="AS29" i="43"/>
  <c r="AP6" i="11"/>
  <c r="AS68" i="9"/>
  <c r="AS66" i="9"/>
  <c r="AS67" i="9"/>
  <c r="AS62" i="9"/>
  <c r="AS86" i="9" s="1"/>
  <c r="AS60" i="9"/>
  <c r="AS84" i="9" s="1"/>
  <c r="AS61" i="9"/>
  <c r="AS85" i="9" s="1"/>
  <c r="AR72" i="9"/>
  <c r="AR78" i="9"/>
  <c r="AR74" i="9"/>
  <c r="AR80" i="9"/>
  <c r="AR79" i="9"/>
  <c r="AR73" i="9"/>
  <c r="AS34" i="9"/>
  <c r="AS58" i="9"/>
  <c r="BB64" i="10"/>
  <c r="BB63" i="10"/>
  <c r="BA85" i="10"/>
  <c r="BA84" i="10"/>
  <c r="BA86" i="10"/>
  <c r="AS7" i="11"/>
  <c r="AS9" i="11"/>
  <c r="AR18" i="11"/>
  <c r="AS20" i="11"/>
  <c r="AS8" i="11" s="1"/>
  <c r="AS33" i="11"/>
  <c r="AS31" i="11" s="1"/>
  <c r="AR31" i="11"/>
  <c r="AT21" i="11"/>
  <c r="AT19" i="11"/>
  <c r="AT15" i="11"/>
  <c r="AT13" i="11"/>
  <c r="AT14" i="11"/>
  <c r="AS12" i="11"/>
  <c r="AS11" i="10"/>
  <c r="AR29" i="3" s="1"/>
  <c r="AZ83" i="10"/>
  <c r="BE54" i="11"/>
  <c r="AR6" i="11"/>
  <c r="AQ22" i="3" s="1"/>
  <c r="BA78" i="10"/>
  <c r="AT50" i="11"/>
  <c r="AT49" i="11"/>
  <c r="AT32" i="11" s="1"/>
  <c r="AT51" i="11"/>
  <c r="AR7" i="10"/>
  <c r="AT4" i="43"/>
  <c r="AT4" i="37"/>
  <c r="AT4" i="40"/>
  <c r="AT4" i="10"/>
  <c r="AS9" i="10"/>
  <c r="AS8" i="10"/>
  <c r="AS10" i="10"/>
  <c r="BB81" i="10"/>
  <c r="BB80" i="10"/>
  <c r="BB79" i="10"/>
  <c r="BC60" i="10"/>
  <c r="BC65" i="10" s="1"/>
  <c r="AT4" i="9"/>
  <c r="AT59" i="9" s="1"/>
  <c r="AT4" i="3"/>
  <c r="AU4" i="1"/>
  <c r="AU4" i="2"/>
  <c r="AU19" i="2" s="1"/>
  <c r="AU4" i="11"/>
  <c r="AU34" i="11" s="1"/>
  <c r="DA13" i="2" l="1"/>
  <c r="CZ21" i="3" s="1"/>
  <c r="AO18" i="40"/>
  <c r="AO23" i="2"/>
  <c r="AP23" i="2" s="1"/>
  <c r="AQ18" i="40"/>
  <c r="AR22" i="2"/>
  <c r="AR31" i="2"/>
  <c r="AP30" i="3"/>
  <c r="AN6" i="40"/>
  <c r="AS32" i="40" a="1"/>
  <c r="AS32" i="40" s="1"/>
  <c r="AS17" i="40" s="1"/>
  <c r="AS31" i="40" a="1"/>
  <c r="AS31" i="40" s="1"/>
  <c r="AS16" i="40" s="1"/>
  <c r="AS25" i="40" a="1"/>
  <c r="AS25" i="40" s="1"/>
  <c r="AS10" i="40" s="1"/>
  <c r="AS27" i="40" a="1"/>
  <c r="AS27" i="40" s="1"/>
  <c r="AS12" i="40" s="1"/>
  <c r="AS23" i="40" a="1"/>
  <c r="AS23" i="40" s="1"/>
  <c r="AS29" i="40" a="1"/>
  <c r="AS29" i="40" s="1"/>
  <c r="AS14" i="40" s="1"/>
  <c r="AS28" i="40" a="1"/>
  <c r="AS28" i="40" s="1"/>
  <c r="AS13" i="40" s="1"/>
  <c r="AS26" i="40" a="1"/>
  <c r="AS26" i="40" s="1"/>
  <c r="AS11" i="40" s="1"/>
  <c r="AS24" i="40" a="1"/>
  <c r="AS24" i="40" s="1"/>
  <c r="AS9" i="40" s="1"/>
  <c r="AS30" i="40" a="1"/>
  <c r="AS30" i="40" s="1"/>
  <c r="AS15" i="40" s="1"/>
  <c r="AR22" i="40"/>
  <c r="AR8" i="40"/>
  <c r="AR7" i="40" s="1"/>
  <c r="AS22" i="2" s="1"/>
  <c r="AP18" i="40"/>
  <c r="AT51" i="40"/>
  <c r="AT50" i="40"/>
  <c r="AT49" i="40"/>
  <c r="AT42" i="40"/>
  <c r="AT45" i="40"/>
  <c r="AT44" i="40"/>
  <c r="AT43" i="40"/>
  <c r="AR8" i="37"/>
  <c r="AQ6" i="37"/>
  <c r="AQ14" i="1" s="1"/>
  <c r="AR11" i="37"/>
  <c r="AR10" i="37"/>
  <c r="AR7" i="37"/>
  <c r="AR9" i="37"/>
  <c r="AT28" i="37"/>
  <c r="AT22" i="37"/>
  <c r="AT21" i="37"/>
  <c r="AT29" i="37"/>
  <c r="AT27" i="37"/>
  <c r="AT23" i="37"/>
  <c r="AS52" i="37"/>
  <c r="AS58" i="37"/>
  <c r="AS46" i="37"/>
  <c r="AS34" i="37"/>
  <c r="AS40" i="37"/>
  <c r="AS57" i="37"/>
  <c r="AS45" i="37"/>
  <c r="AS51" i="37"/>
  <c r="AS39" i="37"/>
  <c r="AS33" i="37"/>
  <c r="AS59" i="37"/>
  <c r="AS47" i="37"/>
  <c r="AS53" i="37"/>
  <c r="AS41" i="37"/>
  <c r="AS35" i="37"/>
  <c r="AR12" i="43"/>
  <c r="AR10" i="43"/>
  <c r="AR13" i="43"/>
  <c r="AR9" i="43"/>
  <c r="AR11" i="43"/>
  <c r="AS18" i="11"/>
  <c r="AS60" i="43"/>
  <c r="AS54" i="43"/>
  <c r="AS48" i="43"/>
  <c r="AS42" i="43"/>
  <c r="AS36" i="43"/>
  <c r="AS55" i="43"/>
  <c r="AS61" i="43"/>
  <c r="AS49" i="43"/>
  <c r="AS43" i="43"/>
  <c r="AS37" i="43"/>
  <c r="AS53" i="43"/>
  <c r="AS59" i="43"/>
  <c r="AS47" i="43"/>
  <c r="AS41" i="43"/>
  <c r="AS35" i="43"/>
  <c r="AT31" i="43"/>
  <c r="AT30" i="43"/>
  <c r="AT29" i="43"/>
  <c r="AT25" i="43"/>
  <c r="AT23" i="43"/>
  <c r="AT24" i="43"/>
  <c r="AT68" i="9"/>
  <c r="AT66" i="9"/>
  <c r="AT67" i="9"/>
  <c r="AS79" i="9"/>
  <c r="AS73" i="9"/>
  <c r="AS72" i="9"/>
  <c r="AS78" i="9"/>
  <c r="AT62" i="9"/>
  <c r="AT86" i="9" s="1"/>
  <c r="AT60" i="9"/>
  <c r="AT84" i="9" s="1"/>
  <c r="AT61" i="9"/>
  <c r="AT85" i="9" s="1"/>
  <c r="AS74" i="9"/>
  <c r="AS80" i="9"/>
  <c r="AT34" i="9"/>
  <c r="AT58" i="9"/>
  <c r="BC63" i="10"/>
  <c r="BC64" i="10"/>
  <c r="BB85" i="10"/>
  <c r="BB84" i="10"/>
  <c r="BB86" i="10"/>
  <c r="AT9" i="11"/>
  <c r="AT20" i="11"/>
  <c r="AT18" i="11" s="1"/>
  <c r="AT33" i="11"/>
  <c r="AT7" i="11"/>
  <c r="AU21" i="11"/>
  <c r="AR58" i="11" s="1"/>
  <c r="AU19" i="11"/>
  <c r="AR56" i="11" s="1"/>
  <c r="AU13" i="11"/>
  <c r="AU14" i="11"/>
  <c r="AU15" i="11"/>
  <c r="AT12" i="11"/>
  <c r="AT11" i="10"/>
  <c r="AS29" i="3" s="1"/>
  <c r="BA83" i="10"/>
  <c r="BF54" i="11"/>
  <c r="BB78" i="10"/>
  <c r="AS6" i="11"/>
  <c r="AR22" i="3" s="1"/>
  <c r="AU50" i="11"/>
  <c r="AU51" i="11"/>
  <c r="AU49" i="11"/>
  <c r="AU32" i="11" s="1"/>
  <c r="AS7" i="10"/>
  <c r="AU4" i="40"/>
  <c r="AU4" i="37"/>
  <c r="AU4" i="43"/>
  <c r="AT10" i="10"/>
  <c r="AT8" i="10"/>
  <c r="AT9" i="10"/>
  <c r="AU4" i="10"/>
  <c r="BC81" i="10"/>
  <c r="BC80" i="10"/>
  <c r="BC79" i="10"/>
  <c r="BD60" i="10"/>
  <c r="BD65" i="10" s="1"/>
  <c r="AU4" i="9"/>
  <c r="AU59" i="9" s="1"/>
  <c r="AV4" i="11"/>
  <c r="AV34" i="11" s="1"/>
  <c r="AV4" i="2"/>
  <c r="AV19" i="2" s="1"/>
  <c r="AU4" i="3"/>
  <c r="AV4" i="1"/>
  <c r="DB13" i="2" l="1"/>
  <c r="DC13" i="2" s="1"/>
  <c r="DA21" i="3"/>
  <c r="DB21" i="3" s="1"/>
  <c r="AQ30" i="3"/>
  <c r="AS31" i="2"/>
  <c r="AQ6" i="40"/>
  <c r="AQ13" i="1" s="1"/>
  <c r="AR23" i="2"/>
  <c r="AP6" i="40"/>
  <c r="AP13" i="1" s="1"/>
  <c r="AQ23" i="2"/>
  <c r="AO6" i="40"/>
  <c r="AN13" i="1"/>
  <c r="AO13" i="1" s="1"/>
  <c r="AR18" i="40"/>
  <c r="AU45" i="40"/>
  <c r="AU44" i="40"/>
  <c r="AU43" i="40"/>
  <c r="AU42" i="40"/>
  <c r="AU50" i="40"/>
  <c r="AU51" i="40"/>
  <c r="AU49" i="40"/>
  <c r="AS8" i="40"/>
  <c r="AS22" i="40"/>
  <c r="AT31" i="40" a="1"/>
  <c r="AT31" i="40" s="1"/>
  <c r="AT16" i="40" s="1"/>
  <c r="AT25" i="40" a="1"/>
  <c r="AT25" i="40" s="1"/>
  <c r="AT10" i="40" s="1"/>
  <c r="AT27" i="40" a="1"/>
  <c r="AT27" i="40" s="1"/>
  <c r="AT12" i="40" s="1"/>
  <c r="AT23" i="40" a="1"/>
  <c r="AT23" i="40" s="1"/>
  <c r="AT29" i="40" a="1"/>
  <c r="AT29" i="40" s="1"/>
  <c r="AT14" i="40" s="1"/>
  <c r="AT26" i="40" a="1"/>
  <c r="AT26" i="40" s="1"/>
  <c r="AT11" i="40" s="1"/>
  <c r="AT24" i="40" a="1"/>
  <c r="AT24" i="40" s="1"/>
  <c r="AT9" i="40" s="1"/>
  <c r="AT28" i="40" a="1"/>
  <c r="AT28" i="40" s="1"/>
  <c r="AT13" i="40" s="1"/>
  <c r="AT30" i="40" a="1"/>
  <c r="AT30" i="40" s="1"/>
  <c r="AT15" i="40" s="1"/>
  <c r="AT32" i="40" a="1"/>
  <c r="AT32" i="40" s="1"/>
  <c r="AT17" i="40" s="1"/>
  <c r="AS8" i="37"/>
  <c r="AR6" i="37"/>
  <c r="AR14" i="1" s="1"/>
  <c r="AS7" i="37"/>
  <c r="AS10" i="37"/>
  <c r="AS9" i="37"/>
  <c r="AS11" i="37"/>
  <c r="AT53" i="37"/>
  <c r="AT41" i="37"/>
  <c r="AT59" i="37"/>
  <c r="AT47" i="37"/>
  <c r="AT35" i="37"/>
  <c r="AT51" i="37"/>
  <c r="AT39" i="37"/>
  <c r="AT33" i="37"/>
  <c r="AT57" i="37"/>
  <c r="AT45" i="37"/>
  <c r="AT58" i="37"/>
  <c r="AT46" i="37"/>
  <c r="AT34" i="37"/>
  <c r="AT52" i="37"/>
  <c r="AT40" i="37"/>
  <c r="AU29" i="37"/>
  <c r="AU28" i="37"/>
  <c r="AU27" i="37"/>
  <c r="AU23" i="37"/>
  <c r="AU22" i="37"/>
  <c r="AU21" i="37"/>
  <c r="AS10" i="43"/>
  <c r="AS11" i="43"/>
  <c r="AS9" i="43"/>
  <c r="AS13" i="43"/>
  <c r="AS12" i="43"/>
  <c r="AT60" i="43"/>
  <c r="AT48" i="43"/>
  <c r="AT54" i="43"/>
  <c r="AT42" i="43"/>
  <c r="AT36" i="43"/>
  <c r="AT53" i="43"/>
  <c r="AT59" i="43"/>
  <c r="AT47" i="43"/>
  <c r="AT41" i="43"/>
  <c r="AT35" i="43"/>
  <c r="AT55" i="43"/>
  <c r="AT61" i="43"/>
  <c r="AT49" i="43"/>
  <c r="AT43" i="43"/>
  <c r="AT37" i="43"/>
  <c r="AU31" i="43"/>
  <c r="AU30" i="43"/>
  <c r="AU29" i="43"/>
  <c r="AU25" i="43"/>
  <c r="AU24" i="43"/>
  <c r="AU23" i="43"/>
  <c r="AU67" i="9"/>
  <c r="AU66" i="9"/>
  <c r="AU68" i="9"/>
  <c r="AU62" i="9"/>
  <c r="AU86" i="9" s="1"/>
  <c r="AU60" i="9"/>
  <c r="AU84" i="9" s="1"/>
  <c r="AU61" i="9"/>
  <c r="AU85" i="9" s="1"/>
  <c r="AT73" i="9"/>
  <c r="AT79" i="9"/>
  <c r="AT78" i="9"/>
  <c r="AT72" i="9"/>
  <c r="AT80" i="9"/>
  <c r="AT74" i="9"/>
  <c r="AU58" i="9"/>
  <c r="AU34" i="9"/>
  <c r="BD64" i="10"/>
  <c r="BD63" i="10"/>
  <c r="BC85" i="10"/>
  <c r="BC84" i="10"/>
  <c r="BC86" i="10"/>
  <c r="AT8" i="11"/>
  <c r="AT6" i="11" s="1"/>
  <c r="AS22" i="3" s="1"/>
  <c r="AT31" i="11"/>
  <c r="AU20" i="11"/>
  <c r="AU8" i="11" s="1"/>
  <c r="AU33" i="11"/>
  <c r="AU31" i="11" s="1"/>
  <c r="AU9" i="11"/>
  <c r="AV21" i="11"/>
  <c r="AV19" i="11"/>
  <c r="AU7" i="11"/>
  <c r="AV15" i="11"/>
  <c r="AV13" i="11"/>
  <c r="AV14" i="11"/>
  <c r="AU12" i="11"/>
  <c r="AU11" i="10"/>
  <c r="AT29" i="3" s="1"/>
  <c r="BB83" i="10"/>
  <c r="BG54" i="11"/>
  <c r="BC78" i="10"/>
  <c r="AV51" i="11"/>
  <c r="AV49" i="11"/>
  <c r="AV32" i="11" s="1"/>
  <c r="AV50" i="11"/>
  <c r="AV4" i="43"/>
  <c r="AV4" i="40"/>
  <c r="AU10" i="10"/>
  <c r="AU8" i="10"/>
  <c r="AU9" i="10"/>
  <c r="AV4" i="10"/>
  <c r="AT7" i="10"/>
  <c r="AV4" i="37"/>
  <c r="BD81" i="10"/>
  <c r="BD80" i="10"/>
  <c r="BD79" i="10"/>
  <c r="BE60" i="10"/>
  <c r="BE65" i="10" s="1"/>
  <c r="AV4" i="9"/>
  <c r="AV59" i="9" s="1"/>
  <c r="AV4" i="3"/>
  <c r="AW4" i="1"/>
  <c r="AW4" i="2"/>
  <c r="AW19" i="2" s="1"/>
  <c r="AW4" i="11"/>
  <c r="AW34" i="11" s="1"/>
  <c r="AR30" i="3" l="1"/>
  <c r="AT31" i="2"/>
  <c r="AR6" i="40"/>
  <c r="AR13" i="1" s="1"/>
  <c r="AS23" i="2"/>
  <c r="AS6" i="37"/>
  <c r="AS14" i="1" s="1"/>
  <c r="AT7" i="37"/>
  <c r="AS7" i="40"/>
  <c r="AT22" i="2" s="1"/>
  <c r="AV51" i="40"/>
  <c r="AV49" i="40"/>
  <c r="AV45" i="40"/>
  <c r="AV44" i="40"/>
  <c r="AV43" i="40"/>
  <c r="AV50" i="40"/>
  <c r="AV42" i="40"/>
  <c r="AT22" i="40"/>
  <c r="AT8" i="40"/>
  <c r="AT7" i="40" s="1"/>
  <c r="AU22" i="2" s="1"/>
  <c r="AU25" i="40" a="1"/>
  <c r="AU25" i="40" s="1"/>
  <c r="AU10" i="40" s="1"/>
  <c r="AU27" i="40" a="1"/>
  <c r="AU27" i="40" s="1"/>
  <c r="AU12" i="40" s="1"/>
  <c r="AU24" i="40" a="1"/>
  <c r="AU24" i="40" s="1"/>
  <c r="AU9" i="40" s="1"/>
  <c r="AU23" i="40" a="1"/>
  <c r="AU23" i="40" s="1"/>
  <c r="AU29" i="40" a="1"/>
  <c r="AU29" i="40" s="1"/>
  <c r="AU14" i="40" s="1"/>
  <c r="AU28" i="40" a="1"/>
  <c r="AU28" i="40" s="1"/>
  <c r="AU13" i="40" s="1"/>
  <c r="AU26" i="40" a="1"/>
  <c r="AU26" i="40" s="1"/>
  <c r="AU11" i="40" s="1"/>
  <c r="AU32" i="40" a="1"/>
  <c r="AU32" i="40" s="1"/>
  <c r="AU17" i="40" s="1"/>
  <c r="AU30" i="40" a="1"/>
  <c r="AU30" i="40" s="1"/>
  <c r="AU15" i="40" s="1"/>
  <c r="AU31" i="40" a="1"/>
  <c r="AU31" i="40" s="1"/>
  <c r="AU16" i="40" s="1"/>
  <c r="AT10" i="37"/>
  <c r="AT9" i="37"/>
  <c r="AT8" i="37"/>
  <c r="AT11" i="37"/>
  <c r="AU51" i="37"/>
  <c r="AU57" i="37"/>
  <c r="AU45" i="37"/>
  <c r="AU33" i="37"/>
  <c r="AU39" i="37"/>
  <c r="AU58" i="37"/>
  <c r="AU46" i="37"/>
  <c r="AU52" i="37"/>
  <c r="AU40" i="37"/>
  <c r="AU34" i="37"/>
  <c r="AU53" i="37"/>
  <c r="AU41" i="37"/>
  <c r="AU59" i="37"/>
  <c r="AU47" i="37"/>
  <c r="AU35" i="37"/>
  <c r="AV29" i="37"/>
  <c r="AV28" i="37"/>
  <c r="AV27" i="37"/>
  <c r="AV23" i="37"/>
  <c r="AV22" i="37"/>
  <c r="AV21" i="37"/>
  <c r="AT13" i="43"/>
  <c r="AT11" i="43"/>
  <c r="AT9" i="43"/>
  <c r="AT10" i="43"/>
  <c r="AT12" i="43"/>
  <c r="AU53" i="43"/>
  <c r="AU59" i="43"/>
  <c r="AU47" i="43"/>
  <c r="AU41" i="43"/>
  <c r="AU35" i="43"/>
  <c r="AU60" i="43"/>
  <c r="AU48" i="43"/>
  <c r="AU42" i="43"/>
  <c r="AU36" i="43"/>
  <c r="AU54" i="43"/>
  <c r="AU55" i="43"/>
  <c r="AU49" i="43"/>
  <c r="AU43" i="43"/>
  <c r="AU61" i="43"/>
  <c r="AU37" i="43"/>
  <c r="AV31" i="43"/>
  <c r="AV30" i="43"/>
  <c r="AV29" i="43"/>
  <c r="AV25" i="43"/>
  <c r="AV24" i="43"/>
  <c r="AV23" i="43"/>
  <c r="AV67" i="9"/>
  <c r="AV68" i="9"/>
  <c r="AV66" i="9"/>
  <c r="AV62" i="9"/>
  <c r="AV86" i="9" s="1"/>
  <c r="AV60" i="9"/>
  <c r="AV84" i="9" s="1"/>
  <c r="AV61" i="9"/>
  <c r="AV85" i="9" s="1"/>
  <c r="AU79" i="9"/>
  <c r="AU73" i="9"/>
  <c r="AU78" i="9"/>
  <c r="AU72" i="9"/>
  <c r="AU80" i="9"/>
  <c r="AU74" i="9"/>
  <c r="AV34" i="9"/>
  <c r="AV58" i="9"/>
  <c r="AU18" i="11"/>
  <c r="BE63" i="10"/>
  <c r="BE64" i="10"/>
  <c r="BD85" i="10"/>
  <c r="BD84" i="10"/>
  <c r="BD86" i="10"/>
  <c r="AV9" i="11"/>
  <c r="AV20" i="11"/>
  <c r="AV8" i="11" s="1"/>
  <c r="AV33" i="11"/>
  <c r="AV31" i="11" s="1"/>
  <c r="AV7" i="11"/>
  <c r="AW21" i="11"/>
  <c r="AW19" i="11"/>
  <c r="AV12" i="11"/>
  <c r="AW14" i="11"/>
  <c r="AW15" i="11"/>
  <c r="AW13" i="11"/>
  <c r="AV11" i="10"/>
  <c r="AU29" i="3" s="1"/>
  <c r="BC83" i="10"/>
  <c r="BH54" i="11"/>
  <c r="AU6" i="11"/>
  <c r="AT22" i="3" s="1"/>
  <c r="BD78" i="10"/>
  <c r="AW51" i="11"/>
  <c r="AW49" i="11"/>
  <c r="AW32" i="11" s="1"/>
  <c r="AW50" i="11"/>
  <c r="AV9" i="10"/>
  <c r="AV10" i="10"/>
  <c r="AV8" i="10"/>
  <c r="AW4" i="43"/>
  <c r="AW4" i="40"/>
  <c r="AW4" i="10"/>
  <c r="AW4" i="37"/>
  <c r="AU7" i="10"/>
  <c r="BE81" i="10"/>
  <c r="BE80" i="10"/>
  <c r="BE79" i="10"/>
  <c r="BF60" i="10"/>
  <c r="BF65" i="10" s="1"/>
  <c r="AW4" i="9"/>
  <c r="AW59" i="9" s="1"/>
  <c r="AX4" i="1"/>
  <c r="AX4" i="11"/>
  <c r="AX34" i="11" s="1"/>
  <c r="AX4" i="2"/>
  <c r="AX19" i="2" s="1"/>
  <c r="AW4" i="3"/>
  <c r="AS30" i="3" l="1"/>
  <c r="AU31" i="2"/>
  <c r="AV18" i="11"/>
  <c r="AT18" i="40"/>
  <c r="AU23" i="2" s="1"/>
  <c r="AV25" i="40" a="1"/>
  <c r="AV25" i="40" s="1"/>
  <c r="AV10" i="40" s="1"/>
  <c r="AV27" i="40" a="1"/>
  <c r="AV27" i="40" s="1"/>
  <c r="AV12" i="40" s="1"/>
  <c r="AV26" i="40" a="1"/>
  <c r="AV26" i="40" s="1"/>
  <c r="AV11" i="40" s="1"/>
  <c r="AV24" i="40" a="1"/>
  <c r="AV24" i="40" s="1"/>
  <c r="AV9" i="40" s="1"/>
  <c r="AV23" i="40" a="1"/>
  <c r="AV23" i="40" s="1"/>
  <c r="AV29" i="40" a="1"/>
  <c r="AV29" i="40" s="1"/>
  <c r="AV14" i="40" s="1"/>
  <c r="AV28" i="40" a="1"/>
  <c r="AV28" i="40" s="1"/>
  <c r="AV13" i="40" s="1"/>
  <c r="AV30" i="40" a="1"/>
  <c r="AV30" i="40" s="1"/>
  <c r="AV15" i="40" s="1"/>
  <c r="AV32" i="40" a="1"/>
  <c r="AV32" i="40" s="1"/>
  <c r="AV17" i="40" s="1"/>
  <c r="AV31" i="40" a="1"/>
  <c r="AV31" i="40" s="1"/>
  <c r="AV16" i="40" s="1"/>
  <c r="AW45" i="40"/>
  <c r="AW44" i="40"/>
  <c r="AW43" i="40"/>
  <c r="AW51" i="40"/>
  <c r="AW50" i="40"/>
  <c r="AW49" i="40"/>
  <c r="AW42" i="40"/>
  <c r="AU8" i="40"/>
  <c r="AU7" i="40" s="1"/>
  <c r="AV22" i="2" s="1"/>
  <c r="AU22" i="40"/>
  <c r="AS18" i="40"/>
  <c r="AT23" i="2" s="1"/>
  <c r="AT6" i="37"/>
  <c r="AT14" i="1" s="1"/>
  <c r="AU10" i="37"/>
  <c r="AU7" i="37"/>
  <c r="AU9" i="37"/>
  <c r="AU11" i="37"/>
  <c r="AU8" i="37"/>
  <c r="AV51" i="37"/>
  <c r="AV39" i="37"/>
  <c r="AV57" i="37"/>
  <c r="AV45" i="37"/>
  <c r="AV33" i="37"/>
  <c r="AW29" i="37"/>
  <c r="AW28" i="37"/>
  <c r="AW27" i="37"/>
  <c r="AW23" i="37"/>
  <c r="AW22" i="37"/>
  <c r="AW21" i="37"/>
  <c r="AV58" i="37"/>
  <c r="AV46" i="37"/>
  <c r="AV34" i="37"/>
  <c r="AV52" i="37"/>
  <c r="AV40" i="37"/>
  <c r="AV53" i="37"/>
  <c r="AV41" i="37"/>
  <c r="AV59" i="37"/>
  <c r="AV47" i="37"/>
  <c r="AV35" i="37"/>
  <c r="AU9" i="43"/>
  <c r="AU10" i="43"/>
  <c r="AU12" i="43"/>
  <c r="AU11" i="43"/>
  <c r="AU13" i="43"/>
  <c r="AV53" i="43"/>
  <c r="AV59" i="43"/>
  <c r="AV47" i="43"/>
  <c r="AV41" i="43"/>
  <c r="AV35" i="43"/>
  <c r="AV60" i="43"/>
  <c r="AV42" i="43"/>
  <c r="AV36" i="43"/>
  <c r="AV54" i="43"/>
  <c r="AV48" i="43"/>
  <c r="AV55" i="43"/>
  <c r="AV61" i="43"/>
  <c r="AV49" i="43"/>
  <c r="AV43" i="43"/>
  <c r="AV37" i="43"/>
  <c r="AW31" i="43"/>
  <c r="AW30" i="43"/>
  <c r="AW29" i="43"/>
  <c r="AW25" i="43"/>
  <c r="AW24" i="43"/>
  <c r="AW23" i="43"/>
  <c r="AW67" i="9"/>
  <c r="AW68" i="9"/>
  <c r="AW66" i="9"/>
  <c r="AW61" i="9"/>
  <c r="AW85" i="9" s="1"/>
  <c r="AW62" i="9"/>
  <c r="AW86" i="9" s="1"/>
  <c r="AW60" i="9"/>
  <c r="AW84" i="9" s="1"/>
  <c r="AV79" i="9"/>
  <c r="AV73" i="9"/>
  <c r="AV78" i="9"/>
  <c r="AV72" i="9"/>
  <c r="AV80" i="9"/>
  <c r="AV74" i="9"/>
  <c r="AW34" i="9"/>
  <c r="AW58" i="9"/>
  <c r="BF64" i="10"/>
  <c r="BF63" i="10"/>
  <c r="BE85" i="10"/>
  <c r="BE84" i="10"/>
  <c r="BE86" i="10"/>
  <c r="AW20" i="11"/>
  <c r="AW8" i="11" s="1"/>
  <c r="AW33" i="11"/>
  <c r="AW31" i="11" s="1"/>
  <c r="AW9" i="11"/>
  <c r="AX21" i="11"/>
  <c r="AX19" i="11"/>
  <c r="AW7" i="11"/>
  <c r="AX14" i="11"/>
  <c r="AX13" i="11"/>
  <c r="AX15" i="11"/>
  <c r="AW12" i="11"/>
  <c r="BD83" i="10"/>
  <c r="BI54" i="11"/>
  <c r="BE78" i="10"/>
  <c r="AV6" i="11"/>
  <c r="AU22" i="3" s="1"/>
  <c r="AX51" i="11"/>
  <c r="AX49" i="11"/>
  <c r="AX32" i="11" s="1"/>
  <c r="AX50" i="11"/>
  <c r="AX4" i="40"/>
  <c r="AV7" i="10"/>
  <c r="AX4" i="37"/>
  <c r="AW9" i="10"/>
  <c r="AW8" i="10"/>
  <c r="AW10" i="10"/>
  <c r="AX4" i="10"/>
  <c r="AX4" i="43"/>
  <c r="BF81" i="10"/>
  <c r="BF80" i="10"/>
  <c r="BF79" i="10"/>
  <c r="BG60" i="10"/>
  <c r="BG65" i="10" s="1"/>
  <c r="AX4" i="9"/>
  <c r="AX59" i="9" s="1"/>
  <c r="AX4" i="3"/>
  <c r="AY4" i="2"/>
  <c r="AY19" i="2" s="1"/>
  <c r="AY4" i="1"/>
  <c r="AY4" i="11"/>
  <c r="AY34" i="11" s="1"/>
  <c r="AT6" i="40" l="1"/>
  <c r="AT13" i="1" s="1"/>
  <c r="AV9" i="37"/>
  <c r="AT30" i="3"/>
  <c r="AV31" i="2"/>
  <c r="AU18" i="40"/>
  <c r="AW28" i="40" a="1"/>
  <c r="AW28" i="40" s="1"/>
  <c r="AW13" i="40" s="1"/>
  <c r="AW27" i="40" a="1"/>
  <c r="AW27" i="40" s="1"/>
  <c r="AW12" i="40" s="1"/>
  <c r="AW26" i="40" a="1"/>
  <c r="AW26" i="40" s="1"/>
  <c r="AW11" i="40" s="1"/>
  <c r="AW23" i="40" a="1"/>
  <c r="AW23" i="40" s="1"/>
  <c r="AW29" i="40" a="1"/>
  <c r="AW29" i="40" s="1"/>
  <c r="AW14" i="40" s="1"/>
  <c r="AW30" i="40" a="1"/>
  <c r="AW30" i="40" s="1"/>
  <c r="AW15" i="40" s="1"/>
  <c r="AW32" i="40" a="1"/>
  <c r="AW32" i="40" s="1"/>
  <c r="AW17" i="40" s="1"/>
  <c r="AW31" i="40" a="1"/>
  <c r="AW31" i="40" s="1"/>
  <c r="AW16" i="40" s="1"/>
  <c r="AW24" i="40" a="1"/>
  <c r="AW24" i="40" s="1"/>
  <c r="AW9" i="40" s="1"/>
  <c r="AW25" i="40" a="1"/>
  <c r="AW25" i="40" s="1"/>
  <c r="AW10" i="40" s="1"/>
  <c r="AS6" i="40"/>
  <c r="AS13" i="1" s="1"/>
  <c r="AV8" i="40"/>
  <c r="AV7" i="40" s="1"/>
  <c r="AW22" i="2" s="1"/>
  <c r="AV22" i="40"/>
  <c r="AX45" i="40"/>
  <c r="AX44" i="40"/>
  <c r="AX43" i="40"/>
  <c r="AX51" i="40"/>
  <c r="AX50" i="40"/>
  <c r="AX49" i="40"/>
  <c r="AX42" i="40"/>
  <c r="AV7" i="37"/>
  <c r="AV8" i="37"/>
  <c r="AV10" i="37"/>
  <c r="AU6" i="37"/>
  <c r="AU14" i="1" s="1"/>
  <c r="AV11" i="37"/>
  <c r="AW51" i="37"/>
  <c r="AW57" i="37"/>
  <c r="AW45" i="37"/>
  <c r="AW33" i="37"/>
  <c r="AW39" i="37"/>
  <c r="AW58" i="37"/>
  <c r="AW46" i="37"/>
  <c r="AW52" i="37"/>
  <c r="AW40" i="37"/>
  <c r="AW34" i="37"/>
  <c r="AX22" i="37"/>
  <c r="AX21" i="37"/>
  <c r="AX28" i="37"/>
  <c r="AX29" i="37"/>
  <c r="AX27" i="37"/>
  <c r="AX23" i="37"/>
  <c r="AW53" i="37"/>
  <c r="AW41" i="37"/>
  <c r="AW59" i="37"/>
  <c r="AW47" i="37"/>
  <c r="AW35" i="37"/>
  <c r="AV13" i="43"/>
  <c r="AV9" i="43"/>
  <c r="AV11" i="43"/>
  <c r="AV12" i="43"/>
  <c r="AV10" i="43"/>
  <c r="AW59" i="43"/>
  <c r="AW53" i="43"/>
  <c r="AW47" i="43"/>
  <c r="AW41" i="43"/>
  <c r="AW35" i="43"/>
  <c r="AW54" i="43"/>
  <c r="AW60" i="43"/>
  <c r="AW48" i="43"/>
  <c r="AW42" i="43"/>
  <c r="AW36" i="43"/>
  <c r="AW61" i="43"/>
  <c r="AW55" i="43"/>
  <c r="AW49" i="43"/>
  <c r="AW43" i="43"/>
  <c r="AW37" i="43"/>
  <c r="AX30" i="43"/>
  <c r="AX29" i="43"/>
  <c r="AX25" i="43"/>
  <c r="AX24" i="43"/>
  <c r="AX23" i="43"/>
  <c r="AX31" i="43"/>
  <c r="AX67" i="9"/>
  <c r="AX68" i="9"/>
  <c r="AX66" i="9"/>
  <c r="AX61" i="9"/>
  <c r="AX85" i="9" s="1"/>
  <c r="AX60" i="9"/>
  <c r="AX84" i="9" s="1"/>
  <c r="AX62" i="9"/>
  <c r="AX86" i="9" s="1"/>
  <c r="AW78" i="9"/>
  <c r="AW72" i="9"/>
  <c r="AW80" i="9"/>
  <c r="AW74" i="9"/>
  <c r="AW79" i="9"/>
  <c r="AW73" i="9"/>
  <c r="AX58" i="9"/>
  <c r="AX34" i="9"/>
  <c r="BG63" i="10"/>
  <c r="BG64" i="10"/>
  <c r="BF85" i="10"/>
  <c r="BF84" i="10"/>
  <c r="BF86" i="10"/>
  <c r="AX20" i="11"/>
  <c r="AX18" i="11" s="1"/>
  <c r="AX33" i="11"/>
  <c r="AX31" i="11" s="1"/>
  <c r="AX9" i="11"/>
  <c r="AY21" i="11"/>
  <c r="AY19" i="11"/>
  <c r="AX7" i="11"/>
  <c r="AW18" i="11"/>
  <c r="AY15" i="11"/>
  <c r="AY13" i="11"/>
  <c r="AY14" i="11"/>
  <c r="AX12" i="11"/>
  <c r="AX11" i="10"/>
  <c r="AW29" i="3" s="1"/>
  <c r="BE83" i="10"/>
  <c r="BJ54" i="11"/>
  <c r="BF78" i="10"/>
  <c r="AW6" i="11"/>
  <c r="AV22" i="3" s="1"/>
  <c r="AY51" i="11"/>
  <c r="AY49" i="11"/>
  <c r="AY32" i="11" s="1"/>
  <c r="AY50" i="11"/>
  <c r="AY4" i="40"/>
  <c r="AY4" i="10"/>
  <c r="AW7" i="10"/>
  <c r="AX9" i="10"/>
  <c r="AX8" i="10"/>
  <c r="AX10" i="10"/>
  <c r="AY4" i="43"/>
  <c r="AY4" i="37"/>
  <c r="BG81" i="10"/>
  <c r="BG80" i="10"/>
  <c r="BG79" i="10"/>
  <c r="BH60" i="10"/>
  <c r="BH65" i="10" s="1"/>
  <c r="AY4" i="9"/>
  <c r="AY59" i="9" s="1"/>
  <c r="AZ4" i="1"/>
  <c r="AZ4" i="11"/>
  <c r="AZ34" i="11" s="1"/>
  <c r="AY4" i="3"/>
  <c r="AZ4" i="2"/>
  <c r="AZ19" i="2" s="1"/>
  <c r="AU6" i="40" l="1"/>
  <c r="AU13" i="1" s="1"/>
  <c r="AV23" i="2"/>
  <c r="AU30" i="3"/>
  <c r="AW31" i="2"/>
  <c r="AY45" i="40"/>
  <c r="AY44" i="40"/>
  <c r="AY43" i="40"/>
  <c r="AY51" i="40"/>
  <c r="AY50" i="40"/>
  <c r="AY49" i="40"/>
  <c r="AY42" i="40"/>
  <c r="AV18" i="40"/>
  <c r="AW22" i="40"/>
  <c r="AW8" i="40"/>
  <c r="AW7" i="40" s="1"/>
  <c r="AX22" i="2" s="1"/>
  <c r="AX29" i="40" a="1"/>
  <c r="AX29" i="40" s="1"/>
  <c r="AX14" i="40" s="1"/>
  <c r="AX30" i="40" a="1"/>
  <c r="AX30" i="40" s="1"/>
  <c r="AX15" i="40" s="1"/>
  <c r="AX32" i="40" a="1"/>
  <c r="AX32" i="40" s="1"/>
  <c r="AX17" i="40" s="1"/>
  <c r="AX31" i="40" a="1"/>
  <c r="AX31" i="40" s="1"/>
  <c r="AX16" i="40" s="1"/>
  <c r="AX24" i="40" a="1"/>
  <c r="AX24" i="40" s="1"/>
  <c r="AX9" i="40" s="1"/>
  <c r="AX26" i="40" a="1"/>
  <c r="AX26" i="40" s="1"/>
  <c r="AX11" i="40" s="1"/>
  <c r="AX28" i="40" a="1"/>
  <c r="AX28" i="40" s="1"/>
  <c r="AX13" i="40" s="1"/>
  <c r="AX27" i="40" a="1"/>
  <c r="AX27" i="40" s="1"/>
  <c r="AX12" i="40" s="1"/>
  <c r="AX23" i="40" a="1"/>
  <c r="AX23" i="40" s="1"/>
  <c r="AX25" i="40" a="1"/>
  <c r="AX25" i="40" s="1"/>
  <c r="AX10" i="40" s="1"/>
  <c r="AW9" i="37"/>
  <c r="AW7" i="37"/>
  <c r="AV6" i="37"/>
  <c r="AV14" i="1" s="1"/>
  <c r="AW11" i="37"/>
  <c r="AW8" i="37"/>
  <c r="AW10" i="37"/>
  <c r="AW10" i="43"/>
  <c r="AX57" i="37"/>
  <c r="AX45" i="37"/>
  <c r="AX33" i="37"/>
  <c r="AX39" i="37"/>
  <c r="AX51" i="37"/>
  <c r="AY29" i="37"/>
  <c r="AY28" i="37"/>
  <c r="AY27" i="37"/>
  <c r="AY21" i="37"/>
  <c r="AY22" i="37"/>
  <c r="AY23" i="37"/>
  <c r="AX52" i="37"/>
  <c r="AX40" i="37"/>
  <c r="AX58" i="37"/>
  <c r="AX46" i="37"/>
  <c r="AX34" i="37"/>
  <c r="AX59" i="37"/>
  <c r="AX47" i="37"/>
  <c r="AX35" i="37"/>
  <c r="AX53" i="37"/>
  <c r="AX41" i="37"/>
  <c r="AW11" i="43"/>
  <c r="AW9" i="43"/>
  <c r="AW12" i="43"/>
  <c r="AW13" i="43"/>
  <c r="AX59" i="43"/>
  <c r="AX53" i="43"/>
  <c r="AX47" i="43"/>
  <c r="AX41" i="43"/>
  <c r="AX35" i="43"/>
  <c r="AX54" i="43"/>
  <c r="AX60" i="43"/>
  <c r="AX48" i="43"/>
  <c r="AX42" i="43"/>
  <c r="AX36" i="43"/>
  <c r="AX61" i="43"/>
  <c r="AX49" i="43"/>
  <c r="AX55" i="43"/>
  <c r="AX43" i="43"/>
  <c r="AX37" i="43"/>
  <c r="AY29" i="43"/>
  <c r="AY25" i="43"/>
  <c r="AY24" i="43"/>
  <c r="AY23" i="43"/>
  <c r="AY31" i="43"/>
  <c r="AY30" i="43"/>
  <c r="AY67" i="9"/>
  <c r="AY68" i="9"/>
  <c r="AY66" i="9"/>
  <c r="AY61" i="9"/>
  <c r="AY85" i="9" s="1"/>
  <c r="AY62" i="9"/>
  <c r="AY86" i="9" s="1"/>
  <c r="AY60" i="9"/>
  <c r="AY84" i="9" s="1"/>
  <c r="AX74" i="9"/>
  <c r="AX80" i="9"/>
  <c r="AX72" i="9"/>
  <c r="AX78" i="9"/>
  <c r="AX79" i="9"/>
  <c r="AX73" i="9"/>
  <c r="AY58" i="9"/>
  <c r="AY34" i="9"/>
  <c r="BH64" i="10"/>
  <c r="BH63" i="10"/>
  <c r="BG85" i="10"/>
  <c r="BG84" i="10"/>
  <c r="BG86" i="10"/>
  <c r="AY9" i="11"/>
  <c r="AY20" i="11"/>
  <c r="AV57" i="11" s="1"/>
  <c r="AY33" i="11"/>
  <c r="AY31" i="11" s="1"/>
  <c r="AY7" i="11"/>
  <c r="AZ21" i="11"/>
  <c r="AZ19" i="11"/>
  <c r="AX8" i="11"/>
  <c r="AX6" i="11" s="1"/>
  <c r="AW22" i="3" s="1"/>
  <c r="AY12" i="11"/>
  <c r="AZ14" i="11"/>
  <c r="AZ15" i="11"/>
  <c r="AZ13" i="11"/>
  <c r="AY11" i="10"/>
  <c r="AX29" i="3" s="1"/>
  <c r="BF83" i="10"/>
  <c r="BK54" i="11"/>
  <c r="BG78" i="10"/>
  <c r="AZ50" i="11"/>
  <c r="AZ49" i="11"/>
  <c r="AZ32" i="11" s="1"/>
  <c r="AZ51" i="11"/>
  <c r="AZ4" i="43"/>
  <c r="AY10" i="10"/>
  <c r="AY8" i="10"/>
  <c r="AY9" i="10"/>
  <c r="AZ4" i="40"/>
  <c r="AZ4" i="10"/>
  <c r="AZ4" i="37"/>
  <c r="AX7" i="10"/>
  <c r="BH81" i="10"/>
  <c r="BH80" i="10"/>
  <c r="BH79" i="10"/>
  <c r="BI60" i="10"/>
  <c r="BI65" i="10" s="1"/>
  <c r="AZ4" i="9"/>
  <c r="AZ59" i="9" s="1"/>
  <c r="BA4" i="1"/>
  <c r="BA4" i="11"/>
  <c r="BA34" i="11" s="1"/>
  <c r="AZ4" i="3"/>
  <c r="BA4" i="2"/>
  <c r="BA19" i="2" s="1"/>
  <c r="AV6" i="40" l="1"/>
  <c r="AV13" i="1" s="1"/>
  <c r="AW23" i="2"/>
  <c r="AV30" i="3"/>
  <c r="AX31" i="2"/>
  <c r="AX10" i="37"/>
  <c r="AX7" i="37"/>
  <c r="AW18" i="40"/>
  <c r="AX23" i="2" s="1"/>
  <c r="AZ45" i="40"/>
  <c r="AZ44" i="40"/>
  <c r="AZ43" i="40"/>
  <c r="AZ51" i="40"/>
  <c r="AZ50" i="40"/>
  <c r="AZ49" i="40"/>
  <c r="AZ42" i="40"/>
  <c r="AX22" i="40"/>
  <c r="AX8" i="40"/>
  <c r="AX7" i="40" s="1"/>
  <c r="AY22" i="2" s="1"/>
  <c r="AY31" i="40" a="1"/>
  <c r="AY31" i="40" s="1"/>
  <c r="AY16" i="40" s="1"/>
  <c r="AY30" i="40" a="1"/>
  <c r="AY30" i="40" s="1"/>
  <c r="AY15" i="40" s="1"/>
  <c r="AY32" i="40" a="1"/>
  <c r="AY32" i="40" s="1"/>
  <c r="AY17" i="40" s="1"/>
  <c r="AY24" i="40" a="1"/>
  <c r="AY24" i="40" s="1"/>
  <c r="AY9" i="40" s="1"/>
  <c r="AY28" i="40" a="1"/>
  <c r="AY28" i="40" s="1"/>
  <c r="AY13" i="40" s="1"/>
  <c r="AY26" i="40" a="1"/>
  <c r="AY26" i="40" s="1"/>
  <c r="AY11" i="40" s="1"/>
  <c r="AY25" i="40" a="1"/>
  <c r="AY25" i="40" s="1"/>
  <c r="AY10" i="40" s="1"/>
  <c r="AY29" i="40" a="1"/>
  <c r="AY29" i="40" s="1"/>
  <c r="AY14" i="40" s="1"/>
  <c r="AY27" i="40" a="1"/>
  <c r="AY27" i="40" s="1"/>
  <c r="AY12" i="40" s="1"/>
  <c r="AY23" i="40" a="1"/>
  <c r="AY23" i="40" s="1"/>
  <c r="AW6" i="37"/>
  <c r="AW14" i="1" s="1"/>
  <c r="AX9" i="37"/>
  <c r="AX11" i="37"/>
  <c r="AX8" i="37"/>
  <c r="AX9" i="43"/>
  <c r="AZ28" i="37"/>
  <c r="AZ23" i="37"/>
  <c r="AZ29" i="37"/>
  <c r="AZ27" i="37"/>
  <c r="AZ22" i="37"/>
  <c r="AZ21" i="37"/>
  <c r="AY59" i="37"/>
  <c r="AY47" i="37"/>
  <c r="AY53" i="37"/>
  <c r="AY41" i="37"/>
  <c r="AY35" i="37"/>
  <c r="AY52" i="37"/>
  <c r="AY40" i="37"/>
  <c r="AY58" i="37"/>
  <c r="AY46" i="37"/>
  <c r="AY34" i="37"/>
  <c r="AY57" i="37"/>
  <c r="AY45" i="37"/>
  <c r="AY51" i="37"/>
  <c r="AY39" i="37"/>
  <c r="AY33" i="37"/>
  <c r="AX12" i="43"/>
  <c r="AX10" i="43"/>
  <c r="AX11" i="43"/>
  <c r="AX13" i="43"/>
  <c r="AY59" i="43"/>
  <c r="AY53" i="43"/>
  <c r="AY47" i="43"/>
  <c r="AY41" i="43"/>
  <c r="AY35" i="43"/>
  <c r="AY54" i="43"/>
  <c r="AY60" i="43"/>
  <c r="AY48" i="43"/>
  <c r="AY36" i="43"/>
  <c r="AY42" i="43"/>
  <c r="AY61" i="43"/>
  <c r="AY49" i="43"/>
  <c r="AY43" i="43"/>
  <c r="AY37" i="43"/>
  <c r="AY55" i="43"/>
  <c r="AZ24" i="43"/>
  <c r="AZ23" i="43"/>
  <c r="AZ31" i="43"/>
  <c r="AZ25" i="43"/>
  <c r="AZ30" i="43"/>
  <c r="AZ29" i="43"/>
  <c r="AZ68" i="9"/>
  <c r="AZ66" i="9"/>
  <c r="AZ67" i="9"/>
  <c r="AY78" i="9"/>
  <c r="AY72" i="9"/>
  <c r="AY74" i="9"/>
  <c r="AY80" i="9"/>
  <c r="AZ61" i="9"/>
  <c r="AZ85" i="9" s="1"/>
  <c r="AZ62" i="9"/>
  <c r="AZ86" i="9" s="1"/>
  <c r="AZ60" i="9"/>
  <c r="AZ84" i="9" s="1"/>
  <c r="AY79" i="9"/>
  <c r="AY73" i="9"/>
  <c r="AZ58" i="9"/>
  <c r="AZ34" i="9"/>
  <c r="BI63" i="10"/>
  <c r="BI64" i="10"/>
  <c r="BH85" i="10"/>
  <c r="BH84" i="10"/>
  <c r="BH86" i="10"/>
  <c r="AY18" i="11"/>
  <c r="AZ20" i="11"/>
  <c r="AZ18" i="11" s="1"/>
  <c r="AZ33" i="11"/>
  <c r="AZ31" i="11" s="1"/>
  <c r="BA21" i="11"/>
  <c r="BA19" i="11"/>
  <c r="AZ7" i="11"/>
  <c r="AY8" i="11"/>
  <c r="AY6" i="11" s="1"/>
  <c r="AX22" i="3" s="1"/>
  <c r="AZ9" i="11"/>
  <c r="BA15" i="11"/>
  <c r="BA13" i="11"/>
  <c r="BA14" i="11"/>
  <c r="AZ12" i="11"/>
  <c r="AZ11" i="10"/>
  <c r="AY29" i="3" s="1"/>
  <c r="BG83" i="10"/>
  <c r="BL54" i="11"/>
  <c r="BH78" i="10"/>
  <c r="BA50" i="11"/>
  <c r="BA51" i="11"/>
  <c r="BA49" i="11"/>
  <c r="BA32" i="11" s="1"/>
  <c r="AZ10" i="10"/>
  <c r="AZ9" i="10"/>
  <c r="AZ8" i="10"/>
  <c r="BA4" i="40"/>
  <c r="BA4" i="37"/>
  <c r="AY7" i="10"/>
  <c r="BA4" i="43"/>
  <c r="BA4" i="10"/>
  <c r="BI81" i="10"/>
  <c r="BI80" i="10"/>
  <c r="BI79" i="10"/>
  <c r="BJ60" i="10"/>
  <c r="BJ65" i="10" s="1"/>
  <c r="BA4" i="9"/>
  <c r="BA59" i="9" s="1"/>
  <c r="BC4" i="1"/>
  <c r="BB4" i="1"/>
  <c r="BA4" i="3"/>
  <c r="BB4" i="11"/>
  <c r="BB34" i="11" s="1"/>
  <c r="BC34" i="11" s="1"/>
  <c r="BB4" i="2"/>
  <c r="BB19" i="2" s="1"/>
  <c r="AY11" i="37" l="1"/>
  <c r="AY9" i="37"/>
  <c r="AW6" i="40"/>
  <c r="AW13" i="1" s="1"/>
  <c r="AW30" i="3"/>
  <c r="AY31" i="2"/>
  <c r="AX6" i="37"/>
  <c r="AX14" i="1" s="1"/>
  <c r="AX18" i="40"/>
  <c r="AZ32" i="40" a="1"/>
  <c r="AZ32" i="40" s="1"/>
  <c r="AZ17" i="40" s="1"/>
  <c r="AZ24" i="40" a="1"/>
  <c r="AZ24" i="40" s="1"/>
  <c r="AZ9" i="40" s="1"/>
  <c r="AZ28" i="40" a="1"/>
  <c r="AZ28" i="40" s="1"/>
  <c r="AZ13" i="40" s="1"/>
  <c r="AZ26" i="40" a="1"/>
  <c r="AZ26" i="40" s="1"/>
  <c r="AZ11" i="40" s="1"/>
  <c r="AZ25" i="40" a="1"/>
  <c r="AZ25" i="40" s="1"/>
  <c r="AZ10" i="40" s="1"/>
  <c r="AZ29" i="40" a="1"/>
  <c r="AZ29" i="40" s="1"/>
  <c r="AZ14" i="40" s="1"/>
  <c r="AZ27" i="40" a="1"/>
  <c r="AZ27" i="40" s="1"/>
  <c r="AZ12" i="40" s="1"/>
  <c r="AZ23" i="40" a="1"/>
  <c r="AZ23" i="40" s="1"/>
  <c r="AZ30" i="40" a="1"/>
  <c r="AZ30" i="40" s="1"/>
  <c r="AZ15" i="40" s="1"/>
  <c r="AZ31" i="40" a="1"/>
  <c r="AZ31" i="40" s="1"/>
  <c r="AZ16" i="40" s="1"/>
  <c r="BA45" i="40"/>
  <c r="BA44" i="40"/>
  <c r="BA43" i="40"/>
  <c r="BA42" i="40"/>
  <c r="BA51" i="40"/>
  <c r="BA50" i="40"/>
  <c r="BA49" i="40"/>
  <c r="AY8" i="40"/>
  <c r="AY7" i="40" s="1"/>
  <c r="AZ22" i="2" s="1"/>
  <c r="AY22" i="40"/>
  <c r="AY10" i="37"/>
  <c r="AY7" i="37"/>
  <c r="AY8" i="37"/>
  <c r="AZ57" i="37"/>
  <c r="AZ45" i="37"/>
  <c r="AZ33" i="37"/>
  <c r="AZ51" i="37"/>
  <c r="AZ39" i="37"/>
  <c r="AZ52" i="37"/>
  <c r="AZ40" i="37"/>
  <c r="AZ58" i="37"/>
  <c r="AZ46" i="37"/>
  <c r="AZ34" i="37"/>
  <c r="AZ59" i="37"/>
  <c r="AZ47" i="37"/>
  <c r="AZ35" i="37"/>
  <c r="AZ53" i="37"/>
  <c r="AZ41" i="37"/>
  <c r="BA29" i="37"/>
  <c r="BA28" i="37"/>
  <c r="BA27" i="37"/>
  <c r="BA23" i="37"/>
  <c r="BA21" i="37"/>
  <c r="BA22" i="37"/>
  <c r="AY12" i="43"/>
  <c r="AY10" i="43"/>
  <c r="AY9" i="43"/>
  <c r="AY11" i="43"/>
  <c r="AY13" i="43"/>
  <c r="AZ61" i="43"/>
  <c r="AZ49" i="43"/>
  <c r="AZ43" i="43"/>
  <c r="AZ37" i="43"/>
  <c r="AZ55" i="43"/>
  <c r="AZ59" i="43"/>
  <c r="AZ53" i="43"/>
  <c r="AZ47" i="43"/>
  <c r="AZ41" i="43"/>
  <c r="AZ35" i="43"/>
  <c r="AZ54" i="43"/>
  <c r="AZ42" i="43"/>
  <c r="AZ36" i="43"/>
  <c r="AZ48" i="43"/>
  <c r="AZ60" i="43"/>
  <c r="BA23" i="43"/>
  <c r="BA31" i="43"/>
  <c r="BA30" i="43"/>
  <c r="BA29" i="43"/>
  <c r="BA25" i="43"/>
  <c r="BA24" i="43"/>
  <c r="BA68" i="9"/>
  <c r="BA66" i="9"/>
  <c r="BA67" i="9"/>
  <c r="AZ80" i="9"/>
  <c r="AZ74" i="9"/>
  <c r="AZ72" i="9"/>
  <c r="AZ78" i="9"/>
  <c r="AZ79" i="9"/>
  <c r="AZ73" i="9"/>
  <c r="BA62" i="9"/>
  <c r="BA86" i="9" s="1"/>
  <c r="BA60" i="9"/>
  <c r="BA84" i="9" s="1"/>
  <c r="BA61" i="9"/>
  <c r="BA85" i="9" s="1"/>
  <c r="BA34" i="9"/>
  <c r="BB34" i="9" s="1"/>
  <c r="BA58" i="9"/>
  <c r="BJ64" i="10"/>
  <c r="BJ63" i="10"/>
  <c r="BI85" i="10"/>
  <c r="BI84" i="10"/>
  <c r="BI86" i="10"/>
  <c r="BA9" i="11"/>
  <c r="BA20" i="11"/>
  <c r="BA18" i="11" s="1"/>
  <c r="BA33" i="11"/>
  <c r="BA31" i="11" s="1"/>
  <c r="BA7" i="11"/>
  <c r="BB21" i="11"/>
  <c r="BC21" i="11" s="1"/>
  <c r="BB19" i="11"/>
  <c r="BC19" i="11" s="1"/>
  <c r="AZ8" i="11"/>
  <c r="AZ6" i="11" s="1"/>
  <c r="AY22" i="3" s="1"/>
  <c r="BB15" i="11"/>
  <c r="BB13" i="11"/>
  <c r="BB14" i="11"/>
  <c r="BA12" i="11"/>
  <c r="BA11" i="10"/>
  <c r="AZ29" i="3" s="1"/>
  <c r="BH83" i="10"/>
  <c r="BM54" i="11"/>
  <c r="BI78" i="10"/>
  <c r="BB50" i="11"/>
  <c r="BB33" i="11" s="1"/>
  <c r="BB49" i="11"/>
  <c r="BB32" i="11" s="1"/>
  <c r="BB51" i="11"/>
  <c r="BB4" i="43"/>
  <c r="BB4" i="40"/>
  <c r="BB4" i="37"/>
  <c r="BA9" i="10"/>
  <c r="BA10" i="10"/>
  <c r="BA8" i="10"/>
  <c r="BC4" i="43"/>
  <c r="BC4" i="37"/>
  <c r="BC4" i="40"/>
  <c r="BB4" i="10"/>
  <c r="AZ7" i="10"/>
  <c r="BJ81" i="10"/>
  <c r="BJ79" i="10"/>
  <c r="BJ80" i="10"/>
  <c r="BK60" i="10"/>
  <c r="BK65" i="10" s="1"/>
  <c r="BB4" i="9"/>
  <c r="BC4" i="2"/>
  <c r="BC19" i="2" s="1"/>
  <c r="BC4" i="11"/>
  <c r="BB4" i="3"/>
  <c r="BD4" i="1"/>
  <c r="BC4" i="9"/>
  <c r="BC59" i="9" s="1"/>
  <c r="BD4" i="11"/>
  <c r="BD4" i="2"/>
  <c r="BD19" i="2" s="1"/>
  <c r="BC4" i="3"/>
  <c r="AX6" i="40" l="1"/>
  <c r="AX13" i="1" s="1"/>
  <c r="AY23" i="2"/>
  <c r="AX30" i="3"/>
  <c r="AZ31" i="2"/>
  <c r="AZ8" i="37"/>
  <c r="AY18" i="40"/>
  <c r="BA32" i="40" a="1"/>
  <c r="BA32" i="40" s="1"/>
  <c r="BA24" i="40" a="1"/>
  <c r="BA24" i="40" s="1"/>
  <c r="BA28" i="40" a="1"/>
  <c r="BA28" i="40" s="1"/>
  <c r="BA26" i="40" a="1"/>
  <c r="BA26" i="40" s="1"/>
  <c r="BA25" i="40" a="1"/>
  <c r="BA25" i="40" s="1"/>
  <c r="BA29" i="40" a="1"/>
  <c r="BA29" i="40" s="1"/>
  <c r="BA27" i="40" a="1"/>
  <c r="BA27" i="40" s="1"/>
  <c r="BA23" i="40" a="1"/>
  <c r="BA23" i="40" s="1"/>
  <c r="BA30" i="40" a="1"/>
  <c r="BA30" i="40" s="1"/>
  <c r="BA31" i="40" a="1"/>
  <c r="BA31" i="40" s="1"/>
  <c r="AZ8" i="40"/>
  <c r="AZ7" i="40" s="1"/>
  <c r="BA22" i="2" s="1"/>
  <c r="AZ22" i="40"/>
  <c r="BC51" i="40"/>
  <c r="BC50" i="40"/>
  <c r="BC49" i="40"/>
  <c r="BC45" i="40"/>
  <c r="BC44" i="40"/>
  <c r="BC43" i="40"/>
  <c r="BC42" i="40"/>
  <c r="AZ9" i="37"/>
  <c r="AZ7" i="37"/>
  <c r="AZ11" i="37"/>
  <c r="BC33" i="11"/>
  <c r="AZ10" i="37"/>
  <c r="AY6" i="37"/>
  <c r="AY14" i="1" s="1"/>
  <c r="AZ9" i="43"/>
  <c r="BA52" i="37"/>
  <c r="BA40" i="37"/>
  <c r="BA58" i="37"/>
  <c r="BA46" i="37"/>
  <c r="BA34" i="37"/>
  <c r="BA57" i="37"/>
  <c r="BA45" i="37"/>
  <c r="BA51" i="37"/>
  <c r="BA39" i="37"/>
  <c r="BA33" i="37"/>
  <c r="BC23" i="37"/>
  <c r="BC29" i="37"/>
  <c r="BC27" i="37"/>
  <c r="BC21" i="37"/>
  <c r="BC22" i="37"/>
  <c r="BC28" i="37"/>
  <c r="BA59" i="37"/>
  <c r="BA47" i="37"/>
  <c r="BA53" i="37"/>
  <c r="BA41" i="37"/>
  <c r="BA35" i="37"/>
  <c r="AZ13" i="43"/>
  <c r="AZ10" i="43"/>
  <c r="AZ11" i="43"/>
  <c r="AZ12" i="43"/>
  <c r="BA60" i="43"/>
  <c r="BA54" i="43"/>
  <c r="BA48" i="43"/>
  <c r="BA42" i="43"/>
  <c r="BA36" i="43"/>
  <c r="BA55" i="43"/>
  <c r="BA61" i="43"/>
  <c r="BA49" i="43"/>
  <c r="BA43" i="43"/>
  <c r="BA37" i="43"/>
  <c r="BA53" i="43"/>
  <c r="BA59" i="43"/>
  <c r="BA47" i="43"/>
  <c r="BA41" i="43"/>
  <c r="BA35" i="43"/>
  <c r="BC31" i="43"/>
  <c r="BC30" i="43"/>
  <c r="BC29" i="43"/>
  <c r="BC25" i="43"/>
  <c r="BC23" i="43"/>
  <c r="BC24" i="43"/>
  <c r="BC68" i="9"/>
  <c r="BC66" i="9"/>
  <c r="BC67" i="9"/>
  <c r="BA80" i="9"/>
  <c r="BA74" i="9"/>
  <c r="BC62" i="9"/>
  <c r="BC86" i="9" s="1"/>
  <c r="BC60" i="9"/>
  <c r="BC84" i="9" s="1"/>
  <c r="BC61" i="9"/>
  <c r="BC85" i="9" s="1"/>
  <c r="BA72" i="9"/>
  <c r="BA78" i="9"/>
  <c r="BA79" i="9"/>
  <c r="BA73" i="9"/>
  <c r="BC58" i="9"/>
  <c r="BC34" i="9"/>
  <c r="BK63" i="10"/>
  <c r="BK64" i="10"/>
  <c r="BJ85" i="10"/>
  <c r="BJ84" i="10"/>
  <c r="BJ86" i="10"/>
  <c r="BA8" i="11"/>
  <c r="BA6" i="11" s="1"/>
  <c r="AZ22" i="3" s="1"/>
  <c r="BB31" i="11"/>
  <c r="BC31" i="11" s="1"/>
  <c r="BC32" i="11"/>
  <c r="BB9" i="11"/>
  <c r="BC9" i="11" s="1"/>
  <c r="BB7" i="11"/>
  <c r="BC7" i="11" s="1"/>
  <c r="BD19" i="11"/>
  <c r="BD20" i="11"/>
  <c r="AZ57" i="11" s="1"/>
  <c r="BB20" i="11"/>
  <c r="BB18" i="11" s="1"/>
  <c r="BC14" i="11"/>
  <c r="BB12" i="11"/>
  <c r="BC13" i="11"/>
  <c r="BD15" i="11"/>
  <c r="BD13" i="11"/>
  <c r="BD14" i="11"/>
  <c r="BC15" i="11"/>
  <c r="BB11" i="10"/>
  <c r="BA29" i="3" s="1"/>
  <c r="BI83" i="10"/>
  <c r="BN54" i="11"/>
  <c r="BJ78" i="10"/>
  <c r="BD51" i="11"/>
  <c r="BD49" i="11"/>
  <c r="BD32" i="11" s="1"/>
  <c r="BD50" i="11"/>
  <c r="BD33" i="11" s="1"/>
  <c r="BD4" i="43"/>
  <c r="BC4" i="10"/>
  <c r="BD4" i="10"/>
  <c r="BB9" i="10"/>
  <c r="BC9" i="10" s="1"/>
  <c r="BB10" i="10"/>
  <c r="BC10" i="10" s="1"/>
  <c r="BB8" i="10"/>
  <c r="BD4" i="40"/>
  <c r="BA7" i="10"/>
  <c r="BD4" i="37"/>
  <c r="BK81" i="10"/>
  <c r="BK80" i="10"/>
  <c r="BK79" i="10"/>
  <c r="BL60" i="10"/>
  <c r="BD4" i="9"/>
  <c r="BD59" i="9" s="1"/>
  <c r="BE4" i="2"/>
  <c r="BE19" i="2" s="1"/>
  <c r="BE4" i="1"/>
  <c r="BD4" i="3"/>
  <c r="BE4" i="11"/>
  <c r="AY6" i="40" l="1"/>
  <c r="AY13" i="1" s="1"/>
  <c r="AZ23" i="2"/>
  <c r="AY30" i="3"/>
  <c r="BA31" i="2"/>
  <c r="BA10" i="43"/>
  <c r="BB10" i="43" s="1"/>
  <c r="BA9" i="37"/>
  <c r="BB9" i="37" s="1"/>
  <c r="BA10" i="37"/>
  <c r="BB10" i="37" s="1"/>
  <c r="BA11" i="43"/>
  <c r="BB11" i="43" s="1"/>
  <c r="BA11" i="37"/>
  <c r="BB11" i="37" s="1"/>
  <c r="AZ6" i="37"/>
  <c r="AZ14" i="1" s="1"/>
  <c r="BB29" i="40"/>
  <c r="BA14" i="40"/>
  <c r="BB14" i="40" s="1"/>
  <c r="BB28" i="40"/>
  <c r="BA13" i="40"/>
  <c r="BB13" i="40" s="1"/>
  <c r="BB31" i="40"/>
  <c r="BA16" i="40"/>
  <c r="BB16" i="40" s="1"/>
  <c r="BB24" i="40"/>
  <c r="BA9" i="40"/>
  <c r="BB9" i="40" s="1"/>
  <c r="AZ18" i="40"/>
  <c r="BB30" i="40"/>
  <c r="BA15" i="40"/>
  <c r="BB15" i="40" s="1"/>
  <c r="BB32" i="40"/>
  <c r="BA17" i="40"/>
  <c r="BB17" i="40" s="1"/>
  <c r="BB26" i="40"/>
  <c r="BA11" i="40"/>
  <c r="BB11" i="40" s="1"/>
  <c r="BC30" i="40" a="1"/>
  <c r="BC30" i="40" s="1"/>
  <c r="BC15" i="40" s="1"/>
  <c r="BC31" i="40" a="1"/>
  <c r="BC31" i="40" s="1"/>
  <c r="BC16" i="40" s="1"/>
  <c r="BC28" i="40" a="1"/>
  <c r="BC28" i="40" s="1"/>
  <c r="BC13" i="40" s="1"/>
  <c r="BC32" i="40" a="1"/>
  <c r="BC32" i="40" s="1"/>
  <c r="BC17" i="40" s="1"/>
  <c r="BC29" i="40" a="1"/>
  <c r="BC29" i="40" s="1"/>
  <c r="BC14" i="40" s="1"/>
  <c r="BC25" i="40" a="1"/>
  <c r="BC25" i="40" s="1"/>
  <c r="BC10" i="40" s="1"/>
  <c r="BC24" i="40" a="1"/>
  <c r="BC24" i="40" s="1"/>
  <c r="BC9" i="40" s="1"/>
  <c r="BC27" i="40" a="1"/>
  <c r="BC27" i="40" s="1"/>
  <c r="BC12" i="40" s="1"/>
  <c r="BC26" i="40" a="1"/>
  <c r="BC26" i="40" s="1"/>
  <c r="BC11" i="40" s="1"/>
  <c r="BC23" i="40" a="1"/>
  <c r="BC23" i="40" s="1"/>
  <c r="BA8" i="40"/>
  <c r="BB23" i="40"/>
  <c r="BA22" i="40"/>
  <c r="BB22" i="40" s="1"/>
  <c r="BB25" i="40"/>
  <c r="BA10" i="40"/>
  <c r="BB10" i="40" s="1"/>
  <c r="BD45" i="40"/>
  <c r="BD44" i="40"/>
  <c r="BD43" i="40"/>
  <c r="BD42" i="40"/>
  <c r="BD51" i="40"/>
  <c r="BD50" i="40"/>
  <c r="BD49" i="40"/>
  <c r="BB27" i="40"/>
  <c r="BA12" i="40"/>
  <c r="BB12" i="40" s="1"/>
  <c r="BA7" i="37"/>
  <c r="BB7" i="37" s="1"/>
  <c r="BA12" i="43"/>
  <c r="BB12" i="43" s="1"/>
  <c r="BA8" i="37"/>
  <c r="BB8" i="37" s="1"/>
  <c r="BC57" i="37"/>
  <c r="BC45" i="37"/>
  <c r="BC39" i="37"/>
  <c r="BC51" i="37"/>
  <c r="BC33" i="37"/>
  <c r="BD29" i="37"/>
  <c r="BD28" i="37"/>
  <c r="BD27" i="37"/>
  <c r="BD23" i="37"/>
  <c r="BD21" i="37"/>
  <c r="BD22" i="37"/>
  <c r="BC53" i="37"/>
  <c r="BC59" i="37"/>
  <c r="BC47" i="37"/>
  <c r="BC41" i="37"/>
  <c r="BC35" i="37"/>
  <c r="BC58" i="37"/>
  <c r="BC52" i="37"/>
  <c r="BC40" i="37"/>
  <c r="BC46" i="37"/>
  <c r="BC34" i="37"/>
  <c r="BA9" i="43"/>
  <c r="BB9" i="43" s="1"/>
  <c r="BA13" i="43"/>
  <c r="BB13" i="43" s="1"/>
  <c r="BC54" i="43"/>
  <c r="BC60" i="43"/>
  <c r="BC48" i="43"/>
  <c r="BC42" i="43"/>
  <c r="BC36" i="43"/>
  <c r="BC59" i="43"/>
  <c r="BC53" i="43"/>
  <c r="BC47" i="43"/>
  <c r="BC41" i="43"/>
  <c r="BC35" i="43"/>
  <c r="BC61" i="43"/>
  <c r="BC55" i="43"/>
  <c r="BC49" i="43"/>
  <c r="BC43" i="43"/>
  <c r="BC37" i="43"/>
  <c r="BD31" i="43"/>
  <c r="BD30" i="43"/>
  <c r="BD29" i="43"/>
  <c r="BD25" i="43"/>
  <c r="BD24" i="43"/>
  <c r="BD23" i="43"/>
  <c r="BD66" i="9"/>
  <c r="BD67" i="9"/>
  <c r="BD68" i="9"/>
  <c r="BC73" i="9"/>
  <c r="BC79" i="9"/>
  <c r="BC78" i="9"/>
  <c r="BC72" i="9"/>
  <c r="BC80" i="9"/>
  <c r="BC74" i="9"/>
  <c r="BD62" i="9"/>
  <c r="BD86" i="9" s="1"/>
  <c r="BD60" i="9"/>
  <c r="BD84" i="9" s="1"/>
  <c r="BD61" i="9"/>
  <c r="BD85" i="9" s="1"/>
  <c r="BD58" i="9"/>
  <c r="BD34" i="9"/>
  <c r="BL64" i="10"/>
  <c r="BL63" i="10"/>
  <c r="BL65" i="10"/>
  <c r="BK85" i="10"/>
  <c r="BK84" i="10"/>
  <c r="BK86" i="10"/>
  <c r="BD7" i="11"/>
  <c r="BD34" i="11"/>
  <c r="BD31" i="11" s="1"/>
  <c r="BC20" i="11"/>
  <c r="BB8" i="11"/>
  <c r="BC8" i="11" s="1"/>
  <c r="BE20" i="11"/>
  <c r="BE19" i="11"/>
  <c r="BD21" i="11"/>
  <c r="BD9" i="11" s="1"/>
  <c r="BD8" i="11"/>
  <c r="BD12" i="11"/>
  <c r="BE14" i="11"/>
  <c r="BE15" i="11"/>
  <c r="BE13" i="11"/>
  <c r="BD11" i="10"/>
  <c r="BC29" i="3" s="1"/>
  <c r="BC18" i="11"/>
  <c r="BC12" i="11"/>
  <c r="BJ83" i="10"/>
  <c r="BO54" i="11"/>
  <c r="BK78" i="10"/>
  <c r="BE50" i="11"/>
  <c r="BE33" i="11" s="1"/>
  <c r="BE49" i="11"/>
  <c r="BE32" i="11" s="1"/>
  <c r="BE51" i="11"/>
  <c r="BD10" i="10"/>
  <c r="BD8" i="10"/>
  <c r="BD9" i="10"/>
  <c r="BE4" i="37"/>
  <c r="BB7" i="10"/>
  <c r="BC7" i="10" s="1"/>
  <c r="BC8" i="10"/>
  <c r="BE4" i="40"/>
  <c r="BE4" i="10"/>
  <c r="BE4" i="43"/>
  <c r="BL81" i="10"/>
  <c r="BL80" i="10"/>
  <c r="BL79" i="10"/>
  <c r="BM60" i="10"/>
  <c r="BE4" i="9"/>
  <c r="BE59" i="9" s="1"/>
  <c r="BE4" i="3"/>
  <c r="BF4" i="11"/>
  <c r="BF4" i="2"/>
  <c r="BF19" i="2" s="1"/>
  <c r="BF4" i="1"/>
  <c r="AZ30" i="3" l="1"/>
  <c r="BB31" i="2"/>
  <c r="AZ6" i="40"/>
  <c r="AZ13" i="1" s="1"/>
  <c r="BA23" i="2"/>
  <c r="BB6" i="11"/>
  <c r="BA22" i="3" s="1"/>
  <c r="BB22" i="3" s="1"/>
  <c r="BD32" i="40" a="1"/>
  <c r="BD32" i="40" s="1"/>
  <c r="BD17" i="40" s="1"/>
  <c r="BD27" i="40" a="1"/>
  <c r="BD27" i="40" s="1"/>
  <c r="BD12" i="40" s="1"/>
  <c r="BD26" i="40" a="1"/>
  <c r="BD26" i="40" s="1"/>
  <c r="BD11" i="40" s="1"/>
  <c r="BD31" i="40" a="1"/>
  <c r="BD31" i="40" s="1"/>
  <c r="BD16" i="40" s="1"/>
  <c r="BD24" i="40" a="1"/>
  <c r="BD24" i="40" s="1"/>
  <c r="BD9" i="40" s="1"/>
  <c r="BD29" i="40" a="1"/>
  <c r="BD29" i="40" s="1"/>
  <c r="BD14" i="40" s="1"/>
  <c r="BD28" i="40" a="1"/>
  <c r="BD28" i="40" s="1"/>
  <c r="BD13" i="40" s="1"/>
  <c r="BD30" i="40" a="1"/>
  <c r="BD30" i="40" s="1"/>
  <c r="BD15" i="40" s="1"/>
  <c r="BD23" i="40" a="1"/>
  <c r="BD23" i="40" s="1"/>
  <c r="BD25" i="40" a="1"/>
  <c r="BD25" i="40" s="1"/>
  <c r="BD10" i="40" s="1"/>
  <c r="BA7" i="40"/>
  <c r="BB22" i="2" s="1"/>
  <c r="BC22" i="2" s="1"/>
  <c r="BB8" i="40"/>
  <c r="BE45" i="40"/>
  <c r="BE44" i="40"/>
  <c r="BE43" i="40"/>
  <c r="BE42" i="40"/>
  <c r="BE51" i="40"/>
  <c r="BE49" i="40"/>
  <c r="BE50" i="40"/>
  <c r="BC8" i="40"/>
  <c r="BC22" i="40"/>
  <c r="BC8" i="37"/>
  <c r="BC9" i="43"/>
  <c r="BA6" i="37"/>
  <c r="BC10" i="37"/>
  <c r="BC11" i="37"/>
  <c r="BC7" i="37"/>
  <c r="BC9" i="37"/>
  <c r="BC11" i="43"/>
  <c r="BE29" i="37"/>
  <c r="BE28" i="37"/>
  <c r="BE27" i="37"/>
  <c r="BE23" i="37"/>
  <c r="BE22" i="37"/>
  <c r="BE21" i="37"/>
  <c r="BD58" i="37"/>
  <c r="BD46" i="37"/>
  <c r="BD40" i="37"/>
  <c r="BD34" i="37"/>
  <c r="BD52" i="37"/>
  <c r="BD39" i="37"/>
  <c r="BD51" i="37"/>
  <c r="BD45" i="37"/>
  <c r="BD57" i="37"/>
  <c r="BD33" i="37"/>
  <c r="BD41" i="37"/>
  <c r="BD53" i="37"/>
  <c r="BD47" i="37"/>
  <c r="BD59" i="37"/>
  <c r="BD35" i="37"/>
  <c r="BC10" i="43"/>
  <c r="BC12" i="43"/>
  <c r="BC13" i="43"/>
  <c r="BD59" i="43"/>
  <c r="BD53" i="43"/>
  <c r="BD41" i="43"/>
  <c r="BD47" i="43"/>
  <c r="BD35" i="43"/>
  <c r="BD54" i="43"/>
  <c r="BD60" i="43"/>
  <c r="BD48" i="43"/>
  <c r="BD42" i="43"/>
  <c r="BD36" i="43"/>
  <c r="BD61" i="43"/>
  <c r="BD55" i="43"/>
  <c r="BD49" i="43"/>
  <c r="BD43" i="43"/>
  <c r="BD37" i="43"/>
  <c r="BE31" i="43"/>
  <c r="BE30" i="43"/>
  <c r="BE29" i="43"/>
  <c r="BE25" i="43"/>
  <c r="BE24" i="43"/>
  <c r="BE23" i="43"/>
  <c r="BE67" i="9"/>
  <c r="BE68" i="9"/>
  <c r="BE66" i="9"/>
  <c r="BD78" i="9"/>
  <c r="BD72" i="9"/>
  <c r="BD80" i="9"/>
  <c r="BD74" i="9"/>
  <c r="BE62" i="9"/>
  <c r="BE86" i="9" s="1"/>
  <c r="BE60" i="9"/>
  <c r="BE84" i="9" s="1"/>
  <c r="BE61" i="9"/>
  <c r="BE85" i="9" s="1"/>
  <c r="BD73" i="9"/>
  <c r="BD79" i="9"/>
  <c r="BE58" i="9"/>
  <c r="BE34" i="9"/>
  <c r="BM63" i="10"/>
  <c r="BM65" i="10"/>
  <c r="BM64" i="10"/>
  <c r="BL85" i="10"/>
  <c r="BL84" i="10"/>
  <c r="BL86" i="10"/>
  <c r="BE34" i="11"/>
  <c r="BE31" i="11" s="1"/>
  <c r="BF20" i="11"/>
  <c r="BF19" i="11"/>
  <c r="BE21" i="11"/>
  <c r="BE9" i="11" s="1"/>
  <c r="BE7" i="11"/>
  <c r="BD18" i="11"/>
  <c r="BE8" i="11"/>
  <c r="BF15" i="11"/>
  <c r="BF13" i="11"/>
  <c r="BF14" i="11"/>
  <c r="BE12" i="11"/>
  <c r="BE11" i="10"/>
  <c r="BD29" i="3" s="1"/>
  <c r="BK83" i="10"/>
  <c r="BP54" i="11"/>
  <c r="BL78" i="10"/>
  <c r="BD6" i="11"/>
  <c r="BC22" i="3" s="1"/>
  <c r="BF50" i="11"/>
  <c r="BF33" i="11" s="1"/>
  <c r="BF51" i="11"/>
  <c r="BF49" i="11"/>
  <c r="BF32" i="11" s="1"/>
  <c r="BF4" i="10"/>
  <c r="BE10" i="10"/>
  <c r="BE8" i="10"/>
  <c r="BE9" i="10"/>
  <c r="BF4" i="37"/>
  <c r="BF4" i="40"/>
  <c r="BD7" i="10"/>
  <c r="BF4" i="43"/>
  <c r="BM81" i="10"/>
  <c r="BM80" i="10"/>
  <c r="BM79" i="10"/>
  <c r="BN60" i="10"/>
  <c r="BF4" i="9"/>
  <c r="BF59" i="9" s="1"/>
  <c r="BG4" i="1"/>
  <c r="BG4" i="11"/>
  <c r="BF4" i="3"/>
  <c r="BG4" i="2"/>
  <c r="BG19" i="2" s="1"/>
  <c r="BC6" i="11" l="1"/>
  <c r="BA30" i="3"/>
  <c r="BB30" i="3" s="1"/>
  <c r="BC31" i="2"/>
  <c r="BD31" i="2" s="1"/>
  <c r="BB6" i="37"/>
  <c r="BA14" i="1"/>
  <c r="BB14" i="1" s="1"/>
  <c r="BD11" i="37"/>
  <c r="BC6" i="37"/>
  <c r="BC14" i="1" s="1"/>
  <c r="BD10" i="37"/>
  <c r="BD8" i="37"/>
  <c r="BA18" i="40"/>
  <c r="BB23" i="2" s="1"/>
  <c r="BC23" i="2" s="1"/>
  <c r="BB7" i="40"/>
  <c r="BE32" i="40" a="1"/>
  <c r="BE32" i="40" s="1"/>
  <c r="BE17" i="40" s="1"/>
  <c r="BE29" i="40" a="1"/>
  <c r="BE29" i="40" s="1"/>
  <c r="BE14" i="40" s="1"/>
  <c r="BE28" i="40" a="1"/>
  <c r="BE28" i="40" s="1"/>
  <c r="BE13" i="40" s="1"/>
  <c r="BE27" i="40" a="1"/>
  <c r="BE27" i="40" s="1"/>
  <c r="BE12" i="40" s="1"/>
  <c r="BE26" i="40" a="1"/>
  <c r="BE26" i="40" s="1"/>
  <c r="BE11" i="40" s="1"/>
  <c r="BE25" i="40" a="1"/>
  <c r="BE25" i="40" s="1"/>
  <c r="BE10" i="40" s="1"/>
  <c r="BE24" i="40" a="1"/>
  <c r="BE24" i="40" s="1"/>
  <c r="BE9" i="40" s="1"/>
  <c r="BE30" i="40" a="1"/>
  <c r="BE30" i="40" s="1"/>
  <c r="BE15" i="40" s="1"/>
  <c r="BE23" i="40" a="1"/>
  <c r="BE23" i="40" s="1"/>
  <c r="BE31" i="40" a="1"/>
  <c r="BE31" i="40" s="1"/>
  <c r="BE16" i="40" s="1"/>
  <c r="BF45" i="40"/>
  <c r="BF44" i="40"/>
  <c r="BF43" i="40"/>
  <c r="BF42" i="40"/>
  <c r="BF51" i="40"/>
  <c r="BF50" i="40"/>
  <c r="BF49" i="40"/>
  <c r="BD8" i="40"/>
  <c r="BD7" i="40" s="1"/>
  <c r="BE22" i="2" s="1"/>
  <c r="BD22" i="40"/>
  <c r="BC7" i="40"/>
  <c r="BD22" i="2" s="1"/>
  <c r="BD9" i="37"/>
  <c r="BD7" i="37"/>
  <c r="BE57" i="37"/>
  <c r="BE51" i="37"/>
  <c r="BE39" i="37"/>
  <c r="BE45" i="37"/>
  <c r="BE33" i="37"/>
  <c r="BE52" i="37"/>
  <c r="BE58" i="37"/>
  <c r="BE46" i="37"/>
  <c r="BE40" i="37"/>
  <c r="BE34" i="37"/>
  <c r="BE59" i="37"/>
  <c r="BE53" i="37"/>
  <c r="BE41" i="37"/>
  <c r="BE47" i="37"/>
  <c r="BE35" i="37"/>
  <c r="BF29" i="37"/>
  <c r="BF28" i="37"/>
  <c r="BF27" i="37"/>
  <c r="BF23" i="37"/>
  <c r="BF22" i="37"/>
  <c r="BF21" i="37"/>
  <c r="BD9" i="43"/>
  <c r="BD11" i="43"/>
  <c r="BD13" i="43"/>
  <c r="BD10" i="43"/>
  <c r="BD12" i="43"/>
  <c r="BE59" i="43"/>
  <c r="BE53" i="43"/>
  <c r="BE47" i="43"/>
  <c r="BE41" i="43"/>
  <c r="BE35" i="43"/>
  <c r="BE54" i="43"/>
  <c r="BE42" i="43"/>
  <c r="BE36" i="43"/>
  <c r="BE48" i="43"/>
  <c r="BE60" i="43"/>
  <c r="BE61" i="43"/>
  <c r="BE49" i="43"/>
  <c r="BE37" i="43"/>
  <c r="BE43" i="43"/>
  <c r="BE55" i="43"/>
  <c r="BF31" i="43"/>
  <c r="BF30" i="43"/>
  <c r="BF29" i="43"/>
  <c r="BF25" i="43"/>
  <c r="BF24" i="43"/>
  <c r="BF23" i="43"/>
  <c r="BF67" i="9"/>
  <c r="BF68" i="9"/>
  <c r="BF66" i="9"/>
  <c r="BE73" i="9"/>
  <c r="BE79" i="9"/>
  <c r="BE78" i="9"/>
  <c r="BE72" i="9"/>
  <c r="BE80" i="9"/>
  <c r="BE74" i="9"/>
  <c r="BF61" i="9"/>
  <c r="BF85" i="9" s="1"/>
  <c r="BF62" i="9"/>
  <c r="BF86" i="9" s="1"/>
  <c r="BF60" i="9"/>
  <c r="BF84" i="9" s="1"/>
  <c r="BF34" i="9"/>
  <c r="BF58" i="9"/>
  <c r="BN64" i="10"/>
  <c r="BN63" i="10"/>
  <c r="BN65" i="10"/>
  <c r="BM85" i="10"/>
  <c r="BM84" i="10"/>
  <c r="BM86" i="10"/>
  <c r="BF34" i="11"/>
  <c r="BF31" i="11" s="1"/>
  <c r="BG20" i="11"/>
  <c r="BG19" i="11"/>
  <c r="BF21" i="11"/>
  <c r="BF9" i="11" s="1"/>
  <c r="BF7" i="11"/>
  <c r="BF8" i="11"/>
  <c r="BE18" i="11"/>
  <c r="BG14" i="11"/>
  <c r="BG15" i="11"/>
  <c r="BG13" i="11"/>
  <c r="BF12" i="11"/>
  <c r="BF11" i="10"/>
  <c r="BE29" i="3" s="1"/>
  <c r="BL83" i="10"/>
  <c r="BQ54" i="11"/>
  <c r="BM78" i="10"/>
  <c r="BE6" i="11"/>
  <c r="BD22" i="3" s="1"/>
  <c r="BG50" i="11"/>
  <c r="BG33" i="11" s="1"/>
  <c r="BG49" i="11"/>
  <c r="BG32" i="11" s="1"/>
  <c r="BG51" i="11"/>
  <c r="BG4" i="43"/>
  <c r="BE7" i="10"/>
  <c r="BF9" i="10"/>
  <c r="BF10" i="10"/>
  <c r="BF8" i="10"/>
  <c r="BG4" i="40"/>
  <c r="BG4" i="37"/>
  <c r="BG4" i="10"/>
  <c r="BN81" i="10"/>
  <c r="BN80" i="10"/>
  <c r="BN79" i="10"/>
  <c r="BO60" i="10"/>
  <c r="BG4" i="9"/>
  <c r="BG59" i="9" s="1"/>
  <c r="BH4" i="1"/>
  <c r="BH4" i="11"/>
  <c r="BG4" i="3"/>
  <c r="BH4" i="2"/>
  <c r="BH19" i="2" s="1"/>
  <c r="BE31" i="2" l="1"/>
  <c r="BC30" i="3"/>
  <c r="BG44" i="40"/>
  <c r="BG43" i="40"/>
  <c r="BG51" i="40"/>
  <c r="BG50" i="40"/>
  <c r="BG49" i="40"/>
  <c r="BG45" i="40"/>
  <c r="BG42" i="40"/>
  <c r="BC18" i="40"/>
  <c r="BA6" i="40"/>
  <c r="BB18" i="40"/>
  <c r="BE8" i="40"/>
  <c r="BE7" i="40" s="1"/>
  <c r="BF22" i="2" s="1"/>
  <c r="BE22" i="40"/>
  <c r="BF32" i="40" a="1"/>
  <c r="BF32" i="40" s="1"/>
  <c r="BF17" i="40" s="1"/>
  <c r="BF29" i="40" a="1"/>
  <c r="BF29" i="40" s="1"/>
  <c r="BF14" i="40" s="1"/>
  <c r="BF25" i="40" a="1"/>
  <c r="BF25" i="40" s="1"/>
  <c r="BF10" i="40" s="1"/>
  <c r="BF31" i="40" a="1"/>
  <c r="BF31" i="40" s="1"/>
  <c r="BF16" i="40" s="1"/>
  <c r="BF30" i="40" a="1"/>
  <c r="BF30" i="40" s="1"/>
  <c r="BF15" i="40" s="1"/>
  <c r="BF23" i="40" a="1"/>
  <c r="BF23" i="40" s="1"/>
  <c r="BF28" i="40" a="1"/>
  <c r="BF28" i="40" s="1"/>
  <c r="BF13" i="40" s="1"/>
  <c r="BF27" i="40" a="1"/>
  <c r="BF27" i="40" s="1"/>
  <c r="BF12" i="40" s="1"/>
  <c r="BF26" i="40" a="1"/>
  <c r="BF26" i="40" s="1"/>
  <c r="BF11" i="40" s="1"/>
  <c r="BF24" i="40" a="1"/>
  <c r="BF24" i="40" s="1"/>
  <c r="BF9" i="40" s="1"/>
  <c r="BD18" i="40"/>
  <c r="BD6" i="37"/>
  <c r="BD14" i="1" s="1"/>
  <c r="BE7" i="37"/>
  <c r="BE9" i="37"/>
  <c r="BE8" i="37"/>
  <c r="BE10" i="37"/>
  <c r="BE11" i="37"/>
  <c r="BG22" i="37"/>
  <c r="BG21" i="37"/>
  <c r="BG29" i="37"/>
  <c r="BG27" i="37"/>
  <c r="BG23" i="37"/>
  <c r="BG28" i="37"/>
  <c r="BF51" i="37"/>
  <c r="BF39" i="37"/>
  <c r="BF45" i="37"/>
  <c r="BF33" i="37"/>
  <c r="BF57" i="37"/>
  <c r="BF58" i="37"/>
  <c r="BF46" i="37"/>
  <c r="BF40" i="37"/>
  <c r="BF34" i="37"/>
  <c r="BF52" i="37"/>
  <c r="BF53" i="37"/>
  <c r="BF41" i="37"/>
  <c r="BF47" i="37"/>
  <c r="BF59" i="37"/>
  <c r="BF35" i="37"/>
  <c r="BE11" i="43"/>
  <c r="BE10" i="43"/>
  <c r="BE9" i="43"/>
  <c r="BE12" i="43"/>
  <c r="BE13" i="43"/>
  <c r="BF53" i="43"/>
  <c r="BF59" i="43"/>
  <c r="BF47" i="43"/>
  <c r="BF41" i="43"/>
  <c r="BF35" i="43"/>
  <c r="BF60" i="43"/>
  <c r="BF54" i="43"/>
  <c r="BF48" i="43"/>
  <c r="BF42" i="43"/>
  <c r="BF36" i="43"/>
  <c r="BF55" i="43"/>
  <c r="BF61" i="43"/>
  <c r="BF49" i="43"/>
  <c r="BF43" i="43"/>
  <c r="BF37" i="43"/>
  <c r="BG30" i="43"/>
  <c r="BG29" i="43"/>
  <c r="BG25" i="43"/>
  <c r="BG24" i="43"/>
  <c r="BG23" i="43"/>
  <c r="BG31" i="43"/>
  <c r="BG67" i="9"/>
  <c r="BG68" i="9"/>
  <c r="BG66" i="9"/>
  <c r="BF73" i="9"/>
  <c r="BF79" i="9"/>
  <c r="BF80" i="9"/>
  <c r="BF74" i="9"/>
  <c r="BG61" i="9"/>
  <c r="BG85" i="9" s="1"/>
  <c r="BG62" i="9"/>
  <c r="BG86" i="9" s="1"/>
  <c r="BG60" i="9"/>
  <c r="BG84" i="9" s="1"/>
  <c r="BF78" i="9"/>
  <c r="BF72" i="9"/>
  <c r="BG34" i="9"/>
  <c r="BG58" i="9"/>
  <c r="BO63" i="10"/>
  <c r="BO65" i="10"/>
  <c r="BO64" i="10"/>
  <c r="BN85" i="10"/>
  <c r="BN84" i="10"/>
  <c r="BN86" i="10"/>
  <c r="BG34" i="11"/>
  <c r="BG31" i="11" s="1"/>
  <c r="BG21" i="11"/>
  <c r="BH20" i="11"/>
  <c r="BH19" i="11"/>
  <c r="BD56" i="11" s="1"/>
  <c r="BG7" i="11"/>
  <c r="BG8" i="11"/>
  <c r="BF18" i="11"/>
  <c r="BG12" i="11"/>
  <c r="BH14" i="11"/>
  <c r="BH15" i="11"/>
  <c r="BH13" i="11"/>
  <c r="BG11" i="10"/>
  <c r="BF29" i="3" s="1"/>
  <c r="BM83" i="10"/>
  <c r="BR54" i="11"/>
  <c r="BN78" i="10"/>
  <c r="BF6" i="11"/>
  <c r="BE22" i="3" s="1"/>
  <c r="BH50" i="11"/>
  <c r="BH33" i="11" s="1"/>
  <c r="BH51" i="11"/>
  <c r="BH49" i="11"/>
  <c r="BH32" i="11" s="1"/>
  <c r="BG9" i="10"/>
  <c r="BG8" i="10"/>
  <c r="BG10" i="10"/>
  <c r="BH4" i="40"/>
  <c r="BF7" i="10"/>
  <c r="BH4" i="10"/>
  <c r="BH4" i="37"/>
  <c r="BH4" i="43"/>
  <c r="BO81" i="10"/>
  <c r="BO80" i="10"/>
  <c r="BO79" i="10"/>
  <c r="BP60" i="10"/>
  <c r="BH4" i="9"/>
  <c r="BH59" i="9" s="1"/>
  <c r="BH4" i="3"/>
  <c r="BI4" i="11"/>
  <c r="BI4" i="2"/>
  <c r="BI19" i="2" s="1"/>
  <c r="BI4" i="1"/>
  <c r="BD6" i="40" l="1"/>
  <c r="BD13" i="1" s="1"/>
  <c r="BE23" i="2"/>
  <c r="BD30" i="3"/>
  <c r="BF31" i="2"/>
  <c r="BC6" i="40"/>
  <c r="BC13" i="1" s="1"/>
  <c r="BD23" i="2"/>
  <c r="BB6" i="40"/>
  <c r="BA13" i="1"/>
  <c r="BB13" i="1" s="1"/>
  <c r="BE6" i="37"/>
  <c r="BE14" i="1" s="1"/>
  <c r="BE18" i="40"/>
  <c r="BG32" i="40" a="1"/>
  <c r="BG32" i="40" s="1"/>
  <c r="BG17" i="40" s="1"/>
  <c r="BG26" i="40" a="1"/>
  <c r="BG26" i="40" s="1"/>
  <c r="BG11" i="40" s="1"/>
  <c r="BG27" i="40" a="1"/>
  <c r="BG27" i="40" s="1"/>
  <c r="BG12" i="40" s="1"/>
  <c r="BG31" i="40" a="1"/>
  <c r="BG31" i="40" s="1"/>
  <c r="BG16" i="40" s="1"/>
  <c r="BG30" i="40" a="1"/>
  <c r="BG30" i="40" s="1"/>
  <c r="BG15" i="40" s="1"/>
  <c r="BG29" i="40" a="1"/>
  <c r="BG29" i="40" s="1"/>
  <c r="BG14" i="40" s="1"/>
  <c r="BG28" i="40" a="1"/>
  <c r="BG28" i="40" s="1"/>
  <c r="BG13" i="40" s="1"/>
  <c r="BG23" i="40" a="1"/>
  <c r="BG23" i="40" s="1"/>
  <c r="BG25" i="40" a="1"/>
  <c r="BG25" i="40" s="1"/>
  <c r="BG10" i="40" s="1"/>
  <c r="BG24" i="40" a="1"/>
  <c r="BG24" i="40" s="1"/>
  <c r="BG9" i="40" s="1"/>
  <c r="BF8" i="40"/>
  <c r="BF7" i="40" s="1"/>
  <c r="BG22" i="2" s="1"/>
  <c r="BF22" i="40"/>
  <c r="BH44" i="40"/>
  <c r="BH42" i="40"/>
  <c r="BH51" i="40"/>
  <c r="BH50" i="40"/>
  <c r="BH49" i="40"/>
  <c r="BH45" i="40"/>
  <c r="BH43" i="40"/>
  <c r="BF11" i="37"/>
  <c r="BF7" i="37"/>
  <c r="BF8" i="37"/>
  <c r="BF10" i="37"/>
  <c r="BF9" i="37"/>
  <c r="BG59" i="37"/>
  <c r="BG53" i="37"/>
  <c r="BG41" i="37"/>
  <c r="BG47" i="37"/>
  <c r="BG35" i="37"/>
  <c r="BG57" i="37"/>
  <c r="BG51" i="37"/>
  <c r="BG39" i="37"/>
  <c r="BG45" i="37"/>
  <c r="BG33" i="37"/>
  <c r="BH29" i="37"/>
  <c r="BH28" i="37"/>
  <c r="BH27" i="37"/>
  <c r="BH21" i="37"/>
  <c r="BH22" i="37"/>
  <c r="BH23" i="37"/>
  <c r="BG52" i="37"/>
  <c r="BG58" i="37"/>
  <c r="BG46" i="37"/>
  <c r="BG40" i="37"/>
  <c r="BG34" i="37"/>
  <c r="BF11" i="43"/>
  <c r="BF9" i="43"/>
  <c r="BF13" i="43"/>
  <c r="BF10" i="43"/>
  <c r="BF12" i="43"/>
  <c r="BG53" i="43"/>
  <c r="BG47" i="43"/>
  <c r="BG59" i="43"/>
  <c r="BG41" i="43"/>
  <c r="BG35" i="43"/>
  <c r="BG60" i="43"/>
  <c r="BG54" i="43"/>
  <c r="BG48" i="43"/>
  <c r="BG42" i="43"/>
  <c r="BG36" i="43"/>
  <c r="BG55" i="43"/>
  <c r="BG61" i="43"/>
  <c r="BG49" i="43"/>
  <c r="BG43" i="43"/>
  <c r="BG37" i="43"/>
  <c r="BH29" i="43"/>
  <c r="BH25" i="43"/>
  <c r="BH24" i="43"/>
  <c r="BH23" i="43"/>
  <c r="BH31" i="43"/>
  <c r="BH30" i="43"/>
  <c r="BH67" i="9"/>
  <c r="BH68" i="9"/>
  <c r="BH66" i="9"/>
  <c r="BG72" i="9"/>
  <c r="BG78" i="9"/>
  <c r="BG74" i="9"/>
  <c r="BG80" i="9"/>
  <c r="BG79" i="9"/>
  <c r="BG73" i="9"/>
  <c r="BH61" i="9"/>
  <c r="BH85" i="9" s="1"/>
  <c r="BH62" i="9"/>
  <c r="BH86" i="9" s="1"/>
  <c r="BH60" i="9"/>
  <c r="BH84" i="9" s="1"/>
  <c r="BH58" i="9"/>
  <c r="BH34" i="9"/>
  <c r="BP63" i="10"/>
  <c r="BP65" i="10"/>
  <c r="BP64" i="10"/>
  <c r="BO85" i="10"/>
  <c r="BO84" i="10"/>
  <c r="BO86" i="10"/>
  <c r="BH21" i="11"/>
  <c r="BD58" i="11" s="1"/>
  <c r="BH34" i="11"/>
  <c r="BH31" i="11" s="1"/>
  <c r="BI19" i="11"/>
  <c r="BI20" i="11"/>
  <c r="BG18" i="11"/>
  <c r="BH7" i="11"/>
  <c r="BG9" i="11"/>
  <c r="BG6" i="11" s="1"/>
  <c r="BF22" i="3" s="1"/>
  <c r="BH8" i="11"/>
  <c r="BH12" i="11"/>
  <c r="BI14" i="11"/>
  <c r="BI15" i="11"/>
  <c r="BI13" i="11"/>
  <c r="BH11" i="10"/>
  <c r="BG29" i="3" s="1"/>
  <c r="BN83" i="10"/>
  <c r="BS54" i="11"/>
  <c r="BO78" i="10"/>
  <c r="BI51" i="11"/>
  <c r="BI49" i="11"/>
  <c r="BI32" i="11" s="1"/>
  <c r="BI50" i="11"/>
  <c r="BI33" i="11" s="1"/>
  <c r="BI4" i="10"/>
  <c r="BI4" i="40"/>
  <c r="BI4" i="43"/>
  <c r="BH9" i="10"/>
  <c r="BH10" i="10"/>
  <c r="BH8" i="10"/>
  <c r="BG7" i="10"/>
  <c r="BI4" i="37"/>
  <c r="BP81" i="10"/>
  <c r="BP80" i="10"/>
  <c r="BP79" i="10"/>
  <c r="BQ60" i="10"/>
  <c r="BI4" i="9"/>
  <c r="BI59" i="9" s="1"/>
  <c r="BJ4" i="11"/>
  <c r="BJ4" i="2"/>
  <c r="BJ19" i="2" s="1"/>
  <c r="BJ4" i="1"/>
  <c r="BI4" i="3"/>
  <c r="BE30" i="3" l="1"/>
  <c r="BG31" i="2"/>
  <c r="BE6" i="40"/>
  <c r="BE13" i="1" s="1"/>
  <c r="BF23" i="2"/>
  <c r="BH18" i="11"/>
  <c r="BI45" i="40"/>
  <c r="BI44" i="40"/>
  <c r="BI43" i="40"/>
  <c r="BI51" i="40"/>
  <c r="BI50" i="40"/>
  <c r="BI49" i="40"/>
  <c r="BI42" i="40"/>
  <c r="BG8" i="40"/>
  <c r="BG7" i="40" s="1"/>
  <c r="BH22" i="2" s="1"/>
  <c r="BG22" i="40"/>
  <c r="BF18" i="40"/>
  <c r="BG23" i="2" s="1"/>
  <c r="BH31" i="40" a="1"/>
  <c r="BH31" i="40" s="1"/>
  <c r="BH16" i="40" s="1"/>
  <c r="BH24" i="40" a="1"/>
  <c r="BH24" i="40" s="1"/>
  <c r="BH9" i="40" s="1"/>
  <c r="BH25" i="40" a="1"/>
  <c r="BH25" i="40" s="1"/>
  <c r="BH10" i="40" s="1"/>
  <c r="BH30" i="40" a="1"/>
  <c r="BH30" i="40" s="1"/>
  <c r="BH15" i="40" s="1"/>
  <c r="BH29" i="40" a="1"/>
  <c r="BH29" i="40" s="1"/>
  <c r="BH14" i="40" s="1"/>
  <c r="BH28" i="40" a="1"/>
  <c r="BH28" i="40" s="1"/>
  <c r="BH13" i="40" s="1"/>
  <c r="BH23" i="40" a="1"/>
  <c r="BH23" i="40" s="1"/>
  <c r="BH27" i="40" a="1"/>
  <c r="BH27" i="40" s="1"/>
  <c r="BH12" i="40" s="1"/>
  <c r="BH26" i="40" a="1"/>
  <c r="BH26" i="40" s="1"/>
  <c r="BH11" i="40" s="1"/>
  <c r="BH32" i="40" a="1"/>
  <c r="BH32" i="40" s="1"/>
  <c r="BH17" i="40" s="1"/>
  <c r="BG13" i="43"/>
  <c r="BG8" i="37"/>
  <c r="BF6" i="37"/>
  <c r="BF14" i="1" s="1"/>
  <c r="BG9" i="37"/>
  <c r="BG11" i="37"/>
  <c r="BG7" i="37"/>
  <c r="BG10" i="37"/>
  <c r="BH47" i="37"/>
  <c r="BH41" i="37"/>
  <c r="BH53" i="37"/>
  <c r="BH35" i="37"/>
  <c r="BH59" i="37"/>
  <c r="BH51" i="37"/>
  <c r="BH33" i="37"/>
  <c r="BH57" i="37"/>
  <c r="BH39" i="37"/>
  <c r="BH45" i="37"/>
  <c r="BH58" i="37"/>
  <c r="BH46" i="37"/>
  <c r="BH52" i="37"/>
  <c r="BH40" i="37"/>
  <c r="BH34" i="37"/>
  <c r="BI29" i="37"/>
  <c r="BI27" i="37"/>
  <c r="BI22" i="37"/>
  <c r="BI28" i="37"/>
  <c r="BI23" i="37"/>
  <c r="BI21" i="37"/>
  <c r="BG12" i="43"/>
  <c r="BG9" i="43"/>
  <c r="BG11" i="43"/>
  <c r="BG10" i="43"/>
  <c r="BH53" i="43"/>
  <c r="BH47" i="43"/>
  <c r="BH59" i="43"/>
  <c r="BH41" i="43"/>
  <c r="BH35" i="43"/>
  <c r="BH60" i="43"/>
  <c r="BH54" i="43"/>
  <c r="BH42" i="43"/>
  <c r="BH48" i="43"/>
  <c r="BH36" i="43"/>
  <c r="BH55" i="43"/>
  <c r="BH61" i="43"/>
  <c r="BH49" i="43"/>
  <c r="BH43" i="43"/>
  <c r="BH37" i="43"/>
  <c r="BI24" i="43"/>
  <c r="BI23" i="43"/>
  <c r="BI31" i="43"/>
  <c r="BI30" i="43"/>
  <c r="BI29" i="43"/>
  <c r="BI25" i="43"/>
  <c r="BI68" i="9"/>
  <c r="BI66" i="9"/>
  <c r="BI67" i="9"/>
  <c r="BH79" i="9"/>
  <c r="BH73" i="9"/>
  <c r="BH74" i="9"/>
  <c r="BH80" i="9"/>
  <c r="BI61" i="9"/>
  <c r="BI85" i="9" s="1"/>
  <c r="BI62" i="9"/>
  <c r="BI86" i="9" s="1"/>
  <c r="BI60" i="9"/>
  <c r="BI84" i="9" s="1"/>
  <c r="BH72" i="9"/>
  <c r="BH78" i="9"/>
  <c r="BI34" i="9"/>
  <c r="BI58" i="9"/>
  <c r="BQ64" i="10"/>
  <c r="BQ63" i="10"/>
  <c r="BQ65" i="10"/>
  <c r="BP85" i="10"/>
  <c r="BP84" i="10"/>
  <c r="BP86" i="10"/>
  <c r="BH9" i="11"/>
  <c r="BH6" i="11" s="1"/>
  <c r="BG22" i="3" s="1"/>
  <c r="BI34" i="11"/>
  <c r="BI31" i="11" s="1"/>
  <c r="BJ19" i="11"/>
  <c r="BJ20" i="11"/>
  <c r="BI21" i="11"/>
  <c r="BI18" i="11" s="1"/>
  <c r="BI7" i="11"/>
  <c r="BI12" i="11"/>
  <c r="BJ14" i="11"/>
  <c r="BJ15" i="11"/>
  <c r="BJ13" i="11"/>
  <c r="BI11" i="10"/>
  <c r="BH29" i="3" s="1"/>
  <c r="BO83" i="10"/>
  <c r="BT54" i="11"/>
  <c r="BP78" i="10"/>
  <c r="BJ51" i="11"/>
  <c r="BJ49" i="11"/>
  <c r="BJ32" i="11" s="1"/>
  <c r="BJ50" i="11"/>
  <c r="BJ33" i="11" s="1"/>
  <c r="BJ4" i="37"/>
  <c r="BH7" i="10"/>
  <c r="BJ4" i="40"/>
  <c r="BJ4" i="43"/>
  <c r="BI9" i="10"/>
  <c r="BI8" i="10"/>
  <c r="BI10" i="10"/>
  <c r="BJ4" i="10"/>
  <c r="BQ81" i="10"/>
  <c r="BQ80" i="10"/>
  <c r="BQ79" i="10"/>
  <c r="BR60" i="10"/>
  <c r="BJ4" i="9"/>
  <c r="BJ59" i="9" s="1"/>
  <c r="BK4" i="2"/>
  <c r="BK19" i="2" s="1"/>
  <c r="BK4" i="1"/>
  <c r="BJ4" i="3"/>
  <c r="BK4" i="11"/>
  <c r="BF30" i="3" l="1"/>
  <c r="BH31" i="2"/>
  <c r="BH8" i="40"/>
  <c r="BH7" i="40" s="1"/>
  <c r="BI22" i="2" s="1"/>
  <c r="BH22" i="40"/>
  <c r="BF6" i="40"/>
  <c r="BF13" i="1" s="1"/>
  <c r="BJ45" i="40"/>
  <c r="BJ44" i="40"/>
  <c r="BJ43" i="40"/>
  <c r="BJ42" i="40"/>
  <c r="BJ51" i="40"/>
  <c r="BJ50" i="40"/>
  <c r="BJ49" i="40"/>
  <c r="BG18" i="40"/>
  <c r="BH23" i="2" s="1"/>
  <c r="BI30" i="40" a="1"/>
  <c r="BI30" i="40" s="1"/>
  <c r="BI15" i="40" s="1"/>
  <c r="BI23" i="40" a="1"/>
  <c r="BI23" i="40" s="1"/>
  <c r="BI29" i="40" a="1"/>
  <c r="BI29" i="40" s="1"/>
  <c r="BI14" i="40" s="1"/>
  <c r="BI32" i="40" a="1"/>
  <c r="BI32" i="40" s="1"/>
  <c r="BI17" i="40" s="1"/>
  <c r="BI28" i="40" a="1"/>
  <c r="BI28" i="40" s="1"/>
  <c r="BI13" i="40" s="1"/>
  <c r="BI27" i="40" a="1"/>
  <c r="BI27" i="40" s="1"/>
  <c r="BI12" i="40" s="1"/>
  <c r="BI26" i="40" a="1"/>
  <c r="BI26" i="40" s="1"/>
  <c r="BI11" i="40" s="1"/>
  <c r="BI25" i="40" a="1"/>
  <c r="BI25" i="40" s="1"/>
  <c r="BI10" i="40" s="1"/>
  <c r="BI31" i="40" a="1"/>
  <c r="BI31" i="40" s="1"/>
  <c r="BI16" i="40" s="1"/>
  <c r="BI24" i="40" a="1"/>
  <c r="BI24" i="40" s="1"/>
  <c r="BI9" i="40" s="1"/>
  <c r="BH8" i="37"/>
  <c r="BH11" i="37"/>
  <c r="BH10" i="37"/>
  <c r="BG6" i="37"/>
  <c r="BG14" i="1" s="1"/>
  <c r="BH7" i="37"/>
  <c r="BH9" i="37"/>
  <c r="BH13" i="43"/>
  <c r="BI51" i="37"/>
  <c r="BI57" i="37"/>
  <c r="BI45" i="37"/>
  <c r="BI33" i="37"/>
  <c r="BI39" i="37"/>
  <c r="BI53" i="37"/>
  <c r="BI59" i="37"/>
  <c r="BI47" i="37"/>
  <c r="BI35" i="37"/>
  <c r="BI41" i="37"/>
  <c r="BJ29" i="37"/>
  <c r="BJ28" i="37"/>
  <c r="BJ27" i="37"/>
  <c r="BJ22" i="37"/>
  <c r="BJ23" i="37"/>
  <c r="BJ21" i="37"/>
  <c r="BI58" i="37"/>
  <c r="BI52" i="37"/>
  <c r="BI40" i="37"/>
  <c r="BI46" i="37"/>
  <c r="BI34" i="37"/>
  <c r="BH12" i="43"/>
  <c r="BH11" i="43"/>
  <c r="BH9" i="43"/>
  <c r="BH10" i="43"/>
  <c r="BI55" i="43"/>
  <c r="BI61" i="43"/>
  <c r="BI43" i="43"/>
  <c r="BI37" i="43"/>
  <c r="BI49" i="43"/>
  <c r="BI53" i="43"/>
  <c r="BI41" i="43"/>
  <c r="BI35" i="43"/>
  <c r="BI59" i="43"/>
  <c r="BI47" i="43"/>
  <c r="BI60" i="43"/>
  <c r="BI48" i="43"/>
  <c r="BI54" i="43"/>
  <c r="BI42" i="43"/>
  <c r="BI36" i="43"/>
  <c r="BJ23" i="43"/>
  <c r="BJ31" i="43"/>
  <c r="BJ30" i="43"/>
  <c r="BJ29" i="43"/>
  <c r="BJ25" i="43"/>
  <c r="BJ24" i="43"/>
  <c r="BJ68" i="9"/>
  <c r="BJ66" i="9"/>
  <c r="BJ67" i="9"/>
  <c r="BI78" i="9"/>
  <c r="BI72" i="9"/>
  <c r="BI80" i="9"/>
  <c r="BI74" i="9"/>
  <c r="BI79" i="9"/>
  <c r="BI73" i="9"/>
  <c r="BJ62" i="9"/>
  <c r="BJ86" i="9" s="1"/>
  <c r="BJ60" i="9"/>
  <c r="BJ84" i="9" s="1"/>
  <c r="BJ61" i="9"/>
  <c r="BJ85" i="9" s="1"/>
  <c r="BJ34" i="9"/>
  <c r="BJ58" i="9"/>
  <c r="BR63" i="10"/>
  <c r="BR65" i="10"/>
  <c r="BR64" i="10"/>
  <c r="BQ85" i="10"/>
  <c r="BQ84" i="10"/>
  <c r="BQ86" i="10"/>
  <c r="BJ21" i="11"/>
  <c r="BJ9" i="11" s="1"/>
  <c r="BJ34" i="11"/>
  <c r="BJ31" i="11" s="1"/>
  <c r="BI9" i="11"/>
  <c r="BK19" i="11"/>
  <c r="BK20" i="11"/>
  <c r="BJ7" i="11"/>
  <c r="BI8" i="11"/>
  <c r="BJ8" i="11"/>
  <c r="BJ12" i="11"/>
  <c r="BK15" i="11"/>
  <c r="BK13" i="11"/>
  <c r="BK14" i="11"/>
  <c r="BP83" i="10"/>
  <c r="BU54" i="11"/>
  <c r="BQ78" i="10"/>
  <c r="BK51" i="11"/>
  <c r="BK49" i="11"/>
  <c r="BK32" i="11" s="1"/>
  <c r="BK50" i="11"/>
  <c r="BK33" i="11" s="1"/>
  <c r="BJ10" i="10"/>
  <c r="BJ8" i="10"/>
  <c r="BJ9" i="10"/>
  <c r="BI7" i="10"/>
  <c r="BK4" i="37"/>
  <c r="BK4" i="43"/>
  <c r="BK4" i="10"/>
  <c r="BK4" i="40"/>
  <c r="BR81" i="10"/>
  <c r="BR79" i="10"/>
  <c r="BR80" i="10"/>
  <c r="BS60" i="10"/>
  <c r="BK4" i="9"/>
  <c r="BK59" i="9" s="1"/>
  <c r="BL4" i="1"/>
  <c r="BK4" i="3"/>
  <c r="BL4" i="11"/>
  <c r="BL4" i="2"/>
  <c r="BL19" i="2" s="1"/>
  <c r="BG6" i="40" l="1"/>
  <c r="BG13" i="1" s="1"/>
  <c r="BG30" i="3"/>
  <c r="BI31" i="2"/>
  <c r="BJ29" i="40" a="1"/>
  <c r="BJ29" i="40" s="1"/>
  <c r="BJ14" i="40" s="1"/>
  <c r="BJ32" i="40" a="1"/>
  <c r="BJ32" i="40" s="1"/>
  <c r="BJ17" i="40" s="1"/>
  <c r="BJ27" i="40" a="1"/>
  <c r="BJ27" i="40" s="1"/>
  <c r="BJ12" i="40" s="1"/>
  <c r="BJ23" i="40" a="1"/>
  <c r="BJ23" i="40" s="1"/>
  <c r="BJ28" i="40" a="1"/>
  <c r="BJ28" i="40" s="1"/>
  <c r="BJ13" i="40" s="1"/>
  <c r="BJ26" i="40" a="1"/>
  <c r="BJ26" i="40" s="1"/>
  <c r="BJ11" i="40" s="1"/>
  <c r="BJ31" i="40" a="1"/>
  <c r="BJ31" i="40" s="1"/>
  <c r="BJ16" i="40" s="1"/>
  <c r="BJ30" i="40" a="1"/>
  <c r="BJ30" i="40" s="1"/>
  <c r="BJ15" i="40" s="1"/>
  <c r="BJ25" i="40" a="1"/>
  <c r="BJ25" i="40" s="1"/>
  <c r="BJ10" i="40" s="1"/>
  <c r="BJ24" i="40" a="1"/>
  <c r="BJ24" i="40" s="1"/>
  <c r="BJ9" i="40" s="1"/>
  <c r="BH18" i="40"/>
  <c r="BI8" i="40"/>
  <c r="BI7" i="40" s="1"/>
  <c r="BJ22" i="2" s="1"/>
  <c r="BI22" i="40"/>
  <c r="BK51" i="40"/>
  <c r="BK50" i="40"/>
  <c r="BK49" i="40"/>
  <c r="BK42" i="40"/>
  <c r="BK45" i="40"/>
  <c r="BK44" i="40"/>
  <c r="BK43" i="40"/>
  <c r="BI10" i="37"/>
  <c r="BI8" i="37"/>
  <c r="BI11" i="37"/>
  <c r="BI12" i="43"/>
  <c r="BH6" i="37"/>
  <c r="BH14" i="1" s="1"/>
  <c r="BI7" i="37"/>
  <c r="BI9" i="37"/>
  <c r="BJ52" i="37"/>
  <c r="BJ40" i="37"/>
  <c r="BJ34" i="37"/>
  <c r="BJ58" i="37"/>
  <c r="BJ46" i="37"/>
  <c r="BJ57" i="37"/>
  <c r="BJ45" i="37"/>
  <c r="BJ33" i="37"/>
  <c r="BJ51" i="37"/>
  <c r="BJ39" i="37"/>
  <c r="BJ59" i="37"/>
  <c r="BJ47" i="37"/>
  <c r="BJ53" i="37"/>
  <c r="BJ35" i="37"/>
  <c r="BJ41" i="37"/>
  <c r="BK22" i="37"/>
  <c r="BK28" i="37"/>
  <c r="BK23" i="37"/>
  <c r="BK21" i="37"/>
  <c r="BK29" i="37"/>
  <c r="BK27" i="37"/>
  <c r="BI10" i="43"/>
  <c r="BI11" i="43"/>
  <c r="BI13" i="43"/>
  <c r="BI9" i="43"/>
  <c r="BJ54" i="43"/>
  <c r="BJ60" i="43"/>
  <c r="BJ48" i="43"/>
  <c r="BJ42" i="43"/>
  <c r="BJ36" i="43"/>
  <c r="BJ61" i="43"/>
  <c r="BJ55" i="43"/>
  <c r="BJ49" i="43"/>
  <c r="BJ43" i="43"/>
  <c r="BJ37" i="43"/>
  <c r="BJ59" i="43"/>
  <c r="BJ53" i="43"/>
  <c r="BJ47" i="43"/>
  <c r="BJ41" i="43"/>
  <c r="BJ35" i="43"/>
  <c r="BK31" i="43"/>
  <c r="BK30" i="43"/>
  <c r="BK29" i="43"/>
  <c r="BK25" i="43"/>
  <c r="BK24" i="43"/>
  <c r="BK23" i="43"/>
  <c r="BJ18" i="11"/>
  <c r="BK68" i="9"/>
  <c r="BK66" i="9"/>
  <c r="BK67" i="9"/>
  <c r="BJ72" i="9"/>
  <c r="BJ78" i="9"/>
  <c r="BJ80" i="9"/>
  <c r="BJ74" i="9"/>
  <c r="BK62" i="9"/>
  <c r="BK86" i="9" s="1"/>
  <c r="BK60" i="9"/>
  <c r="BK84" i="9" s="1"/>
  <c r="BK61" i="9"/>
  <c r="BK85" i="9" s="1"/>
  <c r="BJ79" i="9"/>
  <c r="BJ73" i="9"/>
  <c r="BK58" i="9"/>
  <c r="BK34" i="9"/>
  <c r="BI6" i="11"/>
  <c r="BH22" i="3" s="1"/>
  <c r="BS63" i="10"/>
  <c r="BS65" i="10"/>
  <c r="BS64" i="10"/>
  <c r="BR85" i="10"/>
  <c r="BR84" i="10"/>
  <c r="BR86" i="10"/>
  <c r="BK34" i="11"/>
  <c r="BK31" i="11" s="1"/>
  <c r="BK7" i="11"/>
  <c r="BK21" i="11"/>
  <c r="BK9" i="11" s="1"/>
  <c r="BL19" i="11"/>
  <c r="BL20" i="11"/>
  <c r="BH57" i="11" s="1"/>
  <c r="BK12" i="11"/>
  <c r="BL15" i="11"/>
  <c r="BL13" i="11"/>
  <c r="BL14" i="11"/>
  <c r="BK11" i="10"/>
  <c r="BJ29" i="3" s="1"/>
  <c r="BQ83" i="10"/>
  <c r="BV54" i="11"/>
  <c r="BJ6" i="11"/>
  <c r="BI22" i="3" s="1"/>
  <c r="BR78" i="10"/>
  <c r="BL51" i="11"/>
  <c r="BL49" i="11"/>
  <c r="BL32" i="11" s="1"/>
  <c r="BL50" i="11"/>
  <c r="BL33" i="11" s="1"/>
  <c r="BL4" i="10"/>
  <c r="BL4" i="37"/>
  <c r="BL4" i="43"/>
  <c r="BK10" i="10"/>
  <c r="BK8" i="10"/>
  <c r="BK9" i="10"/>
  <c r="BJ7" i="10"/>
  <c r="BL4" i="40"/>
  <c r="BS81" i="10"/>
  <c r="BS80" i="10"/>
  <c r="BS79" i="10"/>
  <c r="BT60" i="10"/>
  <c r="BL4" i="9"/>
  <c r="BL59" i="9" s="1"/>
  <c r="BM4" i="1"/>
  <c r="BM4" i="2"/>
  <c r="BM19" i="2" s="1"/>
  <c r="BL4" i="3"/>
  <c r="BM4" i="11"/>
  <c r="BH6" i="40" l="1"/>
  <c r="BH13" i="1" s="1"/>
  <c r="BI23" i="2"/>
  <c r="BH30" i="3"/>
  <c r="BJ31" i="2"/>
  <c r="BJ22" i="40"/>
  <c r="BJ8" i="40"/>
  <c r="BJ7" i="40" s="1"/>
  <c r="BK22" i="2" s="1"/>
  <c r="BK28" i="40" a="1"/>
  <c r="BK28" i="40" s="1"/>
  <c r="BK13" i="40" s="1"/>
  <c r="BK32" i="40" a="1"/>
  <c r="BK32" i="40" s="1"/>
  <c r="BK17" i="40" s="1"/>
  <c r="BK31" i="40" a="1"/>
  <c r="BK31" i="40" s="1"/>
  <c r="BK16" i="40" s="1"/>
  <c r="BK26" i="40" a="1"/>
  <c r="BK26" i="40" s="1"/>
  <c r="BK11" i="40" s="1"/>
  <c r="BK29" i="40" a="1"/>
  <c r="BK29" i="40" s="1"/>
  <c r="BK14" i="40" s="1"/>
  <c r="BK27" i="40" a="1"/>
  <c r="BK27" i="40" s="1"/>
  <c r="BK12" i="40" s="1"/>
  <c r="BK30" i="40" a="1"/>
  <c r="BK30" i="40" s="1"/>
  <c r="BK15" i="40" s="1"/>
  <c r="BK25" i="40" a="1"/>
  <c r="BK25" i="40" s="1"/>
  <c r="BK10" i="40" s="1"/>
  <c r="BK24" i="40" a="1"/>
  <c r="BK24" i="40" s="1"/>
  <c r="BK9" i="40" s="1"/>
  <c r="BK23" i="40" a="1"/>
  <c r="BK23" i="40" s="1"/>
  <c r="BL45" i="40"/>
  <c r="BL44" i="40"/>
  <c r="BL43" i="40"/>
  <c r="BL49" i="40"/>
  <c r="BL51" i="40"/>
  <c r="BL50" i="40"/>
  <c r="BL42" i="40"/>
  <c r="BI18" i="40"/>
  <c r="BJ7" i="37"/>
  <c r="BJ9" i="37"/>
  <c r="BI6" i="37"/>
  <c r="BI14" i="1" s="1"/>
  <c r="BJ11" i="43"/>
  <c r="BJ11" i="37"/>
  <c r="BJ8" i="37"/>
  <c r="BJ10" i="37"/>
  <c r="BJ13" i="43"/>
  <c r="BL29" i="37"/>
  <c r="BL28" i="37"/>
  <c r="BL27" i="37"/>
  <c r="BL23" i="37"/>
  <c r="BL22" i="37"/>
  <c r="BL21" i="37"/>
  <c r="BK51" i="37"/>
  <c r="BK57" i="37"/>
  <c r="BK45" i="37"/>
  <c r="BK39" i="37"/>
  <c r="BK33" i="37"/>
  <c r="BK58" i="37"/>
  <c r="BK52" i="37"/>
  <c r="BK40" i="37"/>
  <c r="BK34" i="37"/>
  <c r="BK46" i="37"/>
  <c r="BK53" i="37"/>
  <c r="BK59" i="37"/>
  <c r="BK47" i="37"/>
  <c r="BK41" i="37"/>
  <c r="BK35" i="37"/>
  <c r="BJ9" i="43"/>
  <c r="BJ10" i="43"/>
  <c r="BJ12" i="43"/>
  <c r="BK59" i="43"/>
  <c r="BK53" i="43"/>
  <c r="BK47" i="43"/>
  <c r="BK41" i="43"/>
  <c r="BK35" i="43"/>
  <c r="BK54" i="43"/>
  <c r="BK48" i="43"/>
  <c r="BK60" i="43"/>
  <c r="BK42" i="43"/>
  <c r="BK36" i="43"/>
  <c r="BK61" i="43"/>
  <c r="BK55" i="43"/>
  <c r="BK49" i="43"/>
  <c r="BK43" i="43"/>
  <c r="BK37" i="43"/>
  <c r="BL31" i="43"/>
  <c r="BL30" i="43"/>
  <c r="BL29" i="43"/>
  <c r="BL25" i="43"/>
  <c r="BL24" i="43"/>
  <c r="BL23" i="43"/>
  <c r="BL68" i="9"/>
  <c r="BL67" i="9"/>
  <c r="BL66" i="9"/>
  <c r="BK80" i="9"/>
  <c r="BK74" i="9"/>
  <c r="BK78" i="9"/>
  <c r="BK72" i="9"/>
  <c r="BL62" i="9"/>
  <c r="BL86" i="9" s="1"/>
  <c r="BL60" i="9"/>
  <c r="BL84" i="9" s="1"/>
  <c r="BL61" i="9"/>
  <c r="BL85" i="9" s="1"/>
  <c r="BK73" i="9"/>
  <c r="BK79" i="9"/>
  <c r="BL34" i="9"/>
  <c r="BL58" i="9"/>
  <c r="BT63" i="10"/>
  <c r="BT65" i="10"/>
  <c r="BT64" i="10"/>
  <c r="BS85" i="10"/>
  <c r="BS84" i="10"/>
  <c r="BS86" i="10"/>
  <c r="BL7" i="11"/>
  <c r="BL34" i="11"/>
  <c r="BL31" i="11" s="1"/>
  <c r="BM20" i="11"/>
  <c r="BM19" i="11"/>
  <c r="BL21" i="11"/>
  <c r="BL9" i="11" s="1"/>
  <c r="BK18" i="11"/>
  <c r="BL8" i="11"/>
  <c r="BK8" i="11"/>
  <c r="BK6" i="11" s="1"/>
  <c r="BJ22" i="3" s="1"/>
  <c r="BL12" i="11"/>
  <c r="BM14" i="11"/>
  <c r="BM15" i="11"/>
  <c r="BM13" i="11"/>
  <c r="BL11" i="10"/>
  <c r="BK29" i="3" s="1"/>
  <c r="BR83" i="10"/>
  <c r="BW54" i="11"/>
  <c r="BS78" i="10"/>
  <c r="BM50" i="11"/>
  <c r="BM33" i="11" s="1"/>
  <c r="BM49" i="11"/>
  <c r="BM32" i="11" s="1"/>
  <c r="BM51" i="11"/>
  <c r="BM4" i="43"/>
  <c r="BK7" i="10"/>
  <c r="BL8" i="10"/>
  <c r="BL9" i="10"/>
  <c r="BL10" i="10"/>
  <c r="BM4" i="37"/>
  <c r="BM4" i="10"/>
  <c r="BM4" i="40"/>
  <c r="BT81" i="10"/>
  <c r="BT80" i="10"/>
  <c r="BT79" i="10"/>
  <c r="BU60" i="10"/>
  <c r="BM4" i="9"/>
  <c r="BM59" i="9" s="1"/>
  <c r="BN4" i="11"/>
  <c r="BM4" i="3"/>
  <c r="BN4" i="2"/>
  <c r="BN19" i="2" s="1"/>
  <c r="BN4" i="1"/>
  <c r="O21" i="3"/>
  <c r="BI6" i="40" l="1"/>
  <c r="BI13" i="1" s="1"/>
  <c r="BJ23" i="2"/>
  <c r="BI30" i="3"/>
  <c r="BK31" i="2"/>
  <c r="BJ6" i="37"/>
  <c r="BJ14" i="1" s="1"/>
  <c r="BM42" i="40"/>
  <c r="BM50" i="40"/>
  <c r="BM45" i="40"/>
  <c r="BM44" i="40"/>
  <c r="BM43" i="40"/>
  <c r="BM51" i="40"/>
  <c r="BM49" i="40"/>
  <c r="BK8" i="40"/>
  <c r="BK7" i="40" s="1"/>
  <c r="BK22" i="40"/>
  <c r="BL32" i="40" a="1"/>
  <c r="BL32" i="40" s="1"/>
  <c r="BL17" i="40" s="1"/>
  <c r="BL28" i="40" a="1"/>
  <c r="BL28" i="40" s="1"/>
  <c r="BL13" i="40" s="1"/>
  <c r="BL27" i="40" a="1"/>
  <c r="BL27" i="40" s="1"/>
  <c r="BL12" i="40" s="1"/>
  <c r="BL31" i="40" a="1"/>
  <c r="BL31" i="40" s="1"/>
  <c r="BL16" i="40" s="1"/>
  <c r="BL25" i="40" a="1"/>
  <c r="BL25" i="40" s="1"/>
  <c r="BL10" i="40" s="1"/>
  <c r="BL23" i="40" a="1"/>
  <c r="BL23" i="40" s="1"/>
  <c r="BL30" i="40" a="1"/>
  <c r="BL30" i="40" s="1"/>
  <c r="BL15" i="40" s="1"/>
  <c r="BL26" i="40" a="1"/>
  <c r="BL26" i="40" s="1"/>
  <c r="BL11" i="40" s="1"/>
  <c r="BL24" i="40" a="1"/>
  <c r="BL24" i="40" s="1"/>
  <c r="BL9" i="40" s="1"/>
  <c r="BL29" i="40" a="1"/>
  <c r="BL29" i="40" s="1"/>
  <c r="BL14" i="40" s="1"/>
  <c r="BJ18" i="40"/>
  <c r="BK8" i="37"/>
  <c r="BK11" i="37"/>
  <c r="BK9" i="37"/>
  <c r="BK10" i="37"/>
  <c r="BK7" i="37"/>
  <c r="BL51" i="37"/>
  <c r="BL57" i="37"/>
  <c r="BL39" i="37"/>
  <c r="BL45" i="37"/>
  <c r="BL33" i="37"/>
  <c r="BL34" i="37"/>
  <c r="BL52" i="37"/>
  <c r="BL46" i="37"/>
  <c r="BL40" i="37"/>
  <c r="BL58" i="37"/>
  <c r="BL59" i="37"/>
  <c r="BL41" i="37"/>
  <c r="BL35" i="37"/>
  <c r="BL53" i="37"/>
  <c r="BL47" i="37"/>
  <c r="BM29" i="37"/>
  <c r="BM28" i="37"/>
  <c r="BM27" i="37"/>
  <c r="BM23" i="37"/>
  <c r="BM22" i="37"/>
  <c r="BM21" i="37"/>
  <c r="BK12" i="43"/>
  <c r="BK9" i="43"/>
  <c r="BK11" i="43"/>
  <c r="BK10" i="43"/>
  <c r="BK13" i="43"/>
  <c r="BL59" i="43"/>
  <c r="BL35" i="43"/>
  <c r="BL53" i="43"/>
  <c r="BL47" i="43"/>
  <c r="BL41" i="43"/>
  <c r="BL54" i="43"/>
  <c r="BL48" i="43"/>
  <c r="BL60" i="43"/>
  <c r="BL42" i="43"/>
  <c r="BL36" i="43"/>
  <c r="BL61" i="43"/>
  <c r="BL55" i="43"/>
  <c r="BL49" i="43"/>
  <c r="BL37" i="43"/>
  <c r="BL43" i="43"/>
  <c r="BM31" i="43"/>
  <c r="BM30" i="43"/>
  <c r="BM29" i="43"/>
  <c r="BM25" i="43"/>
  <c r="BM24" i="43"/>
  <c r="BM23" i="43"/>
  <c r="BM67" i="9"/>
  <c r="BM68" i="9"/>
  <c r="BM66" i="9"/>
  <c r="BM62" i="9"/>
  <c r="BM86" i="9" s="1"/>
  <c r="BM60" i="9"/>
  <c r="BM84" i="9" s="1"/>
  <c r="BM61" i="9"/>
  <c r="BM85" i="9" s="1"/>
  <c r="BL73" i="9"/>
  <c r="BL79" i="9"/>
  <c r="BL78" i="9"/>
  <c r="BL72" i="9"/>
  <c r="BL80" i="9"/>
  <c r="BL74" i="9"/>
  <c r="BM34" i="9"/>
  <c r="BM58" i="9"/>
  <c r="BU63" i="10"/>
  <c r="BU65" i="10"/>
  <c r="BU64" i="10"/>
  <c r="BT85" i="10"/>
  <c r="BT84" i="10"/>
  <c r="BT86" i="10"/>
  <c r="BM21" i="11"/>
  <c r="BM18" i="11" s="1"/>
  <c r="BM34" i="11"/>
  <c r="BM31" i="11" s="1"/>
  <c r="BN20" i="11"/>
  <c r="BN19" i="11"/>
  <c r="BM8" i="11"/>
  <c r="BL18" i="11"/>
  <c r="BM7" i="11"/>
  <c r="BM12" i="11"/>
  <c r="BN15" i="11"/>
  <c r="BN13" i="11"/>
  <c r="BN14" i="11"/>
  <c r="BM11" i="10"/>
  <c r="BL29" i="3" s="1"/>
  <c r="BS83" i="10"/>
  <c r="BX54" i="11"/>
  <c r="BL6" i="11"/>
  <c r="BK22" i="3" s="1"/>
  <c r="BT78" i="10"/>
  <c r="BN50" i="11"/>
  <c r="BN33" i="11" s="1"/>
  <c r="BN51" i="11"/>
  <c r="BN49" i="11"/>
  <c r="BN32" i="11" s="1"/>
  <c r="BN4" i="40"/>
  <c r="BN4" i="10"/>
  <c r="BM9" i="10"/>
  <c r="BM8" i="10"/>
  <c r="BM10" i="10"/>
  <c r="BL7" i="10"/>
  <c r="BN4" i="43"/>
  <c r="BN4" i="37"/>
  <c r="BU81" i="10"/>
  <c r="BU80" i="10"/>
  <c r="BU79" i="10"/>
  <c r="BV60" i="10"/>
  <c r="BN4" i="9"/>
  <c r="BN59" i="9" s="1"/>
  <c r="BP4" i="1"/>
  <c r="BO4" i="2"/>
  <c r="BO19" i="2" s="1"/>
  <c r="BO4" i="11"/>
  <c r="BN4" i="3"/>
  <c r="BO4" i="1"/>
  <c r="BL10" i="37" l="1"/>
  <c r="BJ6" i="40"/>
  <c r="BJ13" i="1" s="1"/>
  <c r="BK23" i="2"/>
  <c r="BK18" i="40"/>
  <c r="BL22" i="2"/>
  <c r="BJ30" i="3"/>
  <c r="BL31" i="2"/>
  <c r="BK6" i="37"/>
  <c r="BK14" i="1" s="1"/>
  <c r="BN45" i="40"/>
  <c r="BN44" i="40"/>
  <c r="BN43" i="40"/>
  <c r="BN42" i="40"/>
  <c r="BN51" i="40"/>
  <c r="BN50" i="40"/>
  <c r="BN49" i="40"/>
  <c r="BL8" i="40"/>
  <c r="BL7" i="40" s="1"/>
  <c r="BM22" i="2" s="1"/>
  <c r="BL22" i="40"/>
  <c r="BM32" i="40" a="1"/>
  <c r="BM32" i="40" s="1"/>
  <c r="BM17" i="40" s="1"/>
  <c r="BM31" i="40" a="1"/>
  <c r="BM31" i="40" s="1"/>
  <c r="BM16" i="40" s="1"/>
  <c r="BM26" i="40" a="1"/>
  <c r="BM26" i="40" s="1"/>
  <c r="BM11" i="40" s="1"/>
  <c r="BM30" i="40" a="1"/>
  <c r="BM30" i="40" s="1"/>
  <c r="BM15" i="40" s="1"/>
  <c r="BM29" i="40" a="1"/>
  <c r="BM29" i="40" s="1"/>
  <c r="BM14" i="40" s="1"/>
  <c r="BM28" i="40" a="1"/>
  <c r="BM28" i="40" s="1"/>
  <c r="BM13" i="40" s="1"/>
  <c r="BM25" i="40" a="1"/>
  <c r="BM25" i="40" s="1"/>
  <c r="BM10" i="40" s="1"/>
  <c r="BM24" i="40" a="1"/>
  <c r="BM24" i="40" s="1"/>
  <c r="BM9" i="40" s="1"/>
  <c r="BM23" i="40" a="1"/>
  <c r="BM23" i="40" s="1"/>
  <c r="BM27" i="40" a="1"/>
  <c r="BM27" i="40" s="1"/>
  <c r="BM12" i="40" s="1"/>
  <c r="BL9" i="37"/>
  <c r="BL8" i="37"/>
  <c r="BL11" i="37"/>
  <c r="BL7" i="37"/>
  <c r="BM57" i="37"/>
  <c r="BM51" i="37"/>
  <c r="BM39" i="37"/>
  <c r="BM45" i="37"/>
  <c r="BM33" i="37"/>
  <c r="BM52" i="37"/>
  <c r="BM58" i="37"/>
  <c r="BM46" i="37"/>
  <c r="BM34" i="37"/>
  <c r="BM40" i="37"/>
  <c r="BM59" i="37"/>
  <c r="BM53" i="37"/>
  <c r="BM41" i="37"/>
  <c r="BM35" i="37"/>
  <c r="BM47" i="37"/>
  <c r="BN29" i="37"/>
  <c r="BN28" i="37"/>
  <c r="BN27" i="37"/>
  <c r="BN23" i="37"/>
  <c r="BN22" i="37"/>
  <c r="BN21" i="37"/>
  <c r="BL13" i="43"/>
  <c r="BL9" i="43"/>
  <c r="BL10" i="43"/>
  <c r="BL11" i="43"/>
  <c r="BL12" i="43"/>
  <c r="BM59" i="43"/>
  <c r="BM53" i="43"/>
  <c r="BM47" i="43"/>
  <c r="BM41" i="43"/>
  <c r="BM35" i="43"/>
  <c r="BM54" i="43"/>
  <c r="BM60" i="43"/>
  <c r="BM42" i="43"/>
  <c r="BM36" i="43"/>
  <c r="BM48" i="43"/>
  <c r="BM61" i="43"/>
  <c r="BM43" i="43"/>
  <c r="BM37" i="43"/>
  <c r="BM49" i="43"/>
  <c r="BM55" i="43"/>
  <c r="BN31" i="43"/>
  <c r="BN30" i="43"/>
  <c r="BN29" i="43"/>
  <c r="BN25" i="43"/>
  <c r="BN24" i="43"/>
  <c r="BN23" i="43"/>
  <c r="BN67" i="9"/>
  <c r="BN68" i="9"/>
  <c r="BN66" i="9"/>
  <c r="BN61" i="9"/>
  <c r="BN85" i="9" s="1"/>
  <c r="BN62" i="9"/>
  <c r="BN86" i="9" s="1"/>
  <c r="BN60" i="9"/>
  <c r="BN84" i="9" s="1"/>
  <c r="BM73" i="9"/>
  <c r="BM79" i="9"/>
  <c r="BM78" i="9"/>
  <c r="BM72" i="9"/>
  <c r="BM80" i="9"/>
  <c r="BM74" i="9"/>
  <c r="BN34" i="9"/>
  <c r="BO34" i="9" s="1"/>
  <c r="BN58" i="9"/>
  <c r="BM9" i="11"/>
  <c r="BM6" i="11" s="1"/>
  <c r="BL22" i="3" s="1"/>
  <c r="BV63" i="10"/>
  <c r="BV65" i="10"/>
  <c r="BV64" i="10"/>
  <c r="BU85" i="10"/>
  <c r="BU84" i="10"/>
  <c r="BU86" i="10"/>
  <c r="BN34" i="11"/>
  <c r="BN31" i="11" s="1"/>
  <c r="BN21" i="11"/>
  <c r="BN18" i="11" s="1"/>
  <c r="BO20" i="11"/>
  <c r="BO19" i="11"/>
  <c r="BP19" i="11" s="1"/>
  <c r="BN7" i="11"/>
  <c r="BN12" i="11"/>
  <c r="BO14" i="11"/>
  <c r="BO15" i="11"/>
  <c r="BO13" i="11"/>
  <c r="BN11" i="10"/>
  <c r="BM29" i="3" s="1"/>
  <c r="BT83" i="10"/>
  <c r="BY54" i="11"/>
  <c r="BU78" i="10"/>
  <c r="BO50" i="11"/>
  <c r="BO51" i="11"/>
  <c r="BO49" i="11"/>
  <c r="BO32" i="11" s="1"/>
  <c r="BO4" i="10"/>
  <c r="BM7" i="10"/>
  <c r="BN9" i="10"/>
  <c r="BN10" i="10"/>
  <c r="BN8" i="10"/>
  <c r="BO4" i="43"/>
  <c r="BO4" i="40"/>
  <c r="BO4" i="37"/>
  <c r="BP4" i="43"/>
  <c r="BP4" i="37"/>
  <c r="BP4" i="40"/>
  <c r="BV81" i="10"/>
  <c r="BV80" i="10"/>
  <c r="BV79" i="10"/>
  <c r="BW60" i="10"/>
  <c r="BQ4" i="1"/>
  <c r="BP4" i="9"/>
  <c r="BP59" i="9" s="1"/>
  <c r="BQ4" i="2"/>
  <c r="BQ19" i="2" s="1"/>
  <c r="BQ4" i="11"/>
  <c r="BP4" i="3"/>
  <c r="BO4" i="9"/>
  <c r="BP4" i="11"/>
  <c r="BP4" i="2"/>
  <c r="BP19" i="2" s="1"/>
  <c r="BO4" i="3"/>
  <c r="BK30" i="3" l="1"/>
  <c r="BM31" i="2"/>
  <c r="BK6" i="40"/>
  <c r="BK13" i="1" s="1"/>
  <c r="BL23" i="2"/>
  <c r="BL18" i="40"/>
  <c r="BM8" i="40"/>
  <c r="BM7" i="40" s="1"/>
  <c r="BN22" i="2" s="1"/>
  <c r="BM22" i="40"/>
  <c r="BN26" i="40" a="1"/>
  <c r="BN26" i="40" s="1"/>
  <c r="BN25" i="40" a="1"/>
  <c r="BN25" i="40" s="1"/>
  <c r="BN24" i="40" a="1"/>
  <c r="BN24" i="40" s="1"/>
  <c r="BN23" i="40" a="1"/>
  <c r="BN23" i="40" s="1"/>
  <c r="BN30" i="40" a="1"/>
  <c r="BN30" i="40" s="1"/>
  <c r="BN29" i="40" a="1"/>
  <c r="BN29" i="40" s="1"/>
  <c r="BN27" i="40" a="1"/>
  <c r="BN27" i="40" s="1"/>
  <c r="BN31" i="40" a="1"/>
  <c r="BN31" i="40" s="1"/>
  <c r="BN32" i="40" a="1"/>
  <c r="BN32" i="40" s="1"/>
  <c r="BN28" i="40" a="1"/>
  <c r="BN28" i="40" s="1"/>
  <c r="BP42" i="40"/>
  <c r="BP45" i="40"/>
  <c r="BP44" i="40"/>
  <c r="BP43" i="40"/>
  <c r="BP51" i="40"/>
  <c r="BP50" i="40"/>
  <c r="BP49" i="40"/>
  <c r="BM11" i="37"/>
  <c r="BL6" i="37"/>
  <c r="BL14" i="1" s="1"/>
  <c r="BM8" i="37"/>
  <c r="BM10" i="37"/>
  <c r="BM9" i="37"/>
  <c r="BM7" i="37"/>
  <c r="BN51" i="37"/>
  <c r="BN39" i="37"/>
  <c r="BN57" i="37"/>
  <c r="BN45" i="37"/>
  <c r="BN33" i="37"/>
  <c r="BP22" i="37"/>
  <c r="BP21" i="37"/>
  <c r="BP28" i="37"/>
  <c r="BP23" i="37"/>
  <c r="BP29" i="37"/>
  <c r="BP27" i="37"/>
  <c r="BN58" i="37"/>
  <c r="BN46" i="37"/>
  <c r="BN34" i="37"/>
  <c r="BN52" i="37"/>
  <c r="BN40" i="37"/>
  <c r="BN53" i="37"/>
  <c r="BN41" i="37"/>
  <c r="BN59" i="37"/>
  <c r="BN35" i="37"/>
  <c r="BN47" i="37"/>
  <c r="BM12" i="43"/>
  <c r="BM9" i="43"/>
  <c r="BM10" i="43"/>
  <c r="BM11" i="43"/>
  <c r="BM13" i="43"/>
  <c r="BN53" i="43"/>
  <c r="BN59" i="43"/>
  <c r="BN47" i="43"/>
  <c r="BN41" i="43"/>
  <c r="BN35" i="43"/>
  <c r="BN60" i="43"/>
  <c r="BN54" i="43"/>
  <c r="BN48" i="43"/>
  <c r="BN42" i="43"/>
  <c r="BN36" i="43"/>
  <c r="BN55" i="43"/>
  <c r="BN61" i="43"/>
  <c r="BN49" i="43"/>
  <c r="BN43" i="43"/>
  <c r="BN37" i="43"/>
  <c r="BP30" i="43"/>
  <c r="BP29" i="43"/>
  <c r="BP25" i="43"/>
  <c r="BP24" i="43"/>
  <c r="BP23" i="43"/>
  <c r="BP31" i="43"/>
  <c r="BP67" i="9"/>
  <c r="BP68" i="9"/>
  <c r="BP66" i="9"/>
  <c r="BN78" i="9"/>
  <c r="BN72" i="9"/>
  <c r="BP62" i="9"/>
  <c r="BP86" i="9" s="1"/>
  <c r="BP61" i="9"/>
  <c r="BP85" i="9" s="1"/>
  <c r="BP60" i="9"/>
  <c r="BP84" i="9" s="1"/>
  <c r="BN80" i="9"/>
  <c r="BN74" i="9"/>
  <c r="BN73" i="9"/>
  <c r="BN79" i="9"/>
  <c r="BP58" i="9"/>
  <c r="BP34" i="9"/>
  <c r="BW63" i="10"/>
  <c r="BW65" i="10"/>
  <c r="BW64" i="10"/>
  <c r="BV85" i="10"/>
  <c r="BV84" i="10"/>
  <c r="BV86" i="10"/>
  <c r="BN9" i="11"/>
  <c r="BP32" i="11"/>
  <c r="BP20" i="11"/>
  <c r="BO33" i="11"/>
  <c r="BP33" i="11" s="1"/>
  <c r="BO21" i="11"/>
  <c r="BP21" i="11" s="1"/>
  <c r="BO34" i="11"/>
  <c r="BP34" i="11" s="1"/>
  <c r="BQ19" i="11"/>
  <c r="BQ20" i="11"/>
  <c r="BL57" i="11" s="1"/>
  <c r="BO8" i="11"/>
  <c r="BN8" i="11"/>
  <c r="BO7" i="11"/>
  <c r="BP7" i="11" s="1"/>
  <c r="BQ14" i="11"/>
  <c r="BQ15" i="11"/>
  <c r="BQ13" i="11"/>
  <c r="BO12" i="11"/>
  <c r="BP13" i="11"/>
  <c r="BP15" i="11"/>
  <c r="BP14" i="11"/>
  <c r="BO11" i="10"/>
  <c r="BN29" i="3" s="1"/>
  <c r="BU83" i="10"/>
  <c r="BZ54" i="11"/>
  <c r="BV78" i="10"/>
  <c r="BQ51" i="11"/>
  <c r="BQ49" i="11"/>
  <c r="BQ32" i="11" s="1"/>
  <c r="BQ50" i="11"/>
  <c r="BQ33" i="11" s="1"/>
  <c r="BQ4" i="43"/>
  <c r="BN7" i="10"/>
  <c r="BP4" i="10"/>
  <c r="BQ4" i="40"/>
  <c r="BQ4" i="37"/>
  <c r="BO9" i="10"/>
  <c r="BP9" i="10" s="1"/>
  <c r="BO10" i="10"/>
  <c r="BP10" i="10" s="1"/>
  <c r="BO8" i="10"/>
  <c r="BQ4" i="10"/>
  <c r="BW81" i="10"/>
  <c r="BW80" i="10"/>
  <c r="BW79" i="10"/>
  <c r="BX60" i="10"/>
  <c r="BQ4" i="9"/>
  <c r="BQ59" i="9" s="1"/>
  <c r="BR4" i="2"/>
  <c r="BR19" i="2" s="1"/>
  <c r="BQ4" i="3"/>
  <c r="BR4" i="11"/>
  <c r="BR4" i="1"/>
  <c r="BN8" i="37" l="1"/>
  <c r="BO8" i="37" s="1"/>
  <c r="BL6" i="40"/>
  <c r="BL13" i="1" s="1"/>
  <c r="BM23" i="2"/>
  <c r="BL30" i="3"/>
  <c r="BN31" i="2"/>
  <c r="BM6" i="37"/>
  <c r="BM14" i="1" s="1"/>
  <c r="BM18" i="40"/>
  <c r="BN23" i="2" s="1"/>
  <c r="BO32" i="40"/>
  <c r="BN17" i="40"/>
  <c r="BO17" i="40" s="1"/>
  <c r="BN11" i="40"/>
  <c r="BO11" i="40" s="1"/>
  <c r="BO26" i="40"/>
  <c r="BO31" i="40"/>
  <c r="BN16" i="40"/>
  <c r="BO16" i="40" s="1"/>
  <c r="BO27" i="40"/>
  <c r="BN12" i="40"/>
  <c r="BO12" i="40" s="1"/>
  <c r="BQ42" i="40"/>
  <c r="BQ45" i="40"/>
  <c r="BQ44" i="40"/>
  <c r="BQ43" i="40"/>
  <c r="BQ51" i="40"/>
  <c r="BQ50" i="40"/>
  <c r="BQ49" i="40"/>
  <c r="BO29" i="40"/>
  <c r="BN14" i="40"/>
  <c r="BO14" i="40" s="1"/>
  <c r="BP30" i="40" a="1"/>
  <c r="BP30" i="40" s="1"/>
  <c r="BP15" i="40" s="1"/>
  <c r="BP29" i="40" a="1"/>
  <c r="BP29" i="40" s="1"/>
  <c r="BP14" i="40" s="1"/>
  <c r="BP25" i="40" a="1"/>
  <c r="BP25" i="40" s="1"/>
  <c r="BP10" i="40" s="1"/>
  <c r="BP26" i="40" a="1"/>
  <c r="BP26" i="40" s="1"/>
  <c r="BP11" i="40" s="1"/>
  <c r="BP31" i="40" a="1"/>
  <c r="BP31" i="40" s="1"/>
  <c r="BP16" i="40" s="1"/>
  <c r="BP24" i="40" a="1"/>
  <c r="BP24" i="40" s="1"/>
  <c r="BP9" i="40" s="1"/>
  <c r="BP27" i="40" a="1"/>
  <c r="BP27" i="40" s="1"/>
  <c r="BP12" i="40" s="1"/>
  <c r="BP32" i="40" a="1"/>
  <c r="BP32" i="40" s="1"/>
  <c r="BP17" i="40" s="1"/>
  <c r="BP23" i="40" a="1"/>
  <c r="BP23" i="40" s="1"/>
  <c r="BP28" i="40" a="1"/>
  <c r="BP28" i="40" s="1"/>
  <c r="BP13" i="40" s="1"/>
  <c r="BO30" i="40"/>
  <c r="BN15" i="40"/>
  <c r="BO15" i="40" s="1"/>
  <c r="BN10" i="40"/>
  <c r="BO10" i="40" s="1"/>
  <c r="BO25" i="40"/>
  <c r="BO23" i="40"/>
  <c r="BN8" i="40"/>
  <c r="BN22" i="40"/>
  <c r="BO22" i="40" s="1"/>
  <c r="BO28" i="40"/>
  <c r="BN13" i="40"/>
  <c r="BO13" i="40" s="1"/>
  <c r="BO24" i="40"/>
  <c r="BN9" i="40"/>
  <c r="BO9" i="40" s="1"/>
  <c r="BO18" i="11"/>
  <c r="BP18" i="11" s="1"/>
  <c r="BN10" i="37"/>
  <c r="BO10" i="37" s="1"/>
  <c r="BN7" i="37"/>
  <c r="BO7" i="37" s="1"/>
  <c r="BN9" i="37"/>
  <c r="BO9" i="37" s="1"/>
  <c r="BN11" i="37"/>
  <c r="BO11" i="37" s="1"/>
  <c r="BP57" i="37"/>
  <c r="BP45" i="37"/>
  <c r="BP33" i="37"/>
  <c r="BP51" i="37"/>
  <c r="BP39" i="37"/>
  <c r="BP52" i="37"/>
  <c r="BP40" i="37"/>
  <c r="BP58" i="37"/>
  <c r="BP46" i="37"/>
  <c r="BP34" i="37"/>
  <c r="BQ29" i="37"/>
  <c r="BQ28" i="37"/>
  <c r="BQ27" i="37"/>
  <c r="BQ21" i="37"/>
  <c r="BQ23" i="37"/>
  <c r="BQ22" i="37"/>
  <c r="BP59" i="37"/>
  <c r="BP47" i="37"/>
  <c r="BP35" i="37"/>
  <c r="BP53" i="37"/>
  <c r="BP41" i="37"/>
  <c r="BN9" i="43"/>
  <c r="BO9" i="43" s="1"/>
  <c r="BN11" i="43"/>
  <c r="BO11" i="43" s="1"/>
  <c r="BN12" i="43"/>
  <c r="BO12" i="43" s="1"/>
  <c r="BN10" i="43"/>
  <c r="BO10" i="43" s="1"/>
  <c r="BN13" i="43"/>
  <c r="BO13" i="43" s="1"/>
  <c r="BP59" i="43"/>
  <c r="BP47" i="43"/>
  <c r="BP53" i="43"/>
  <c r="BP41" i="43"/>
  <c r="BP35" i="43"/>
  <c r="BP54" i="43"/>
  <c r="BP60" i="43"/>
  <c r="BP48" i="43"/>
  <c r="BP42" i="43"/>
  <c r="BP36" i="43"/>
  <c r="BP61" i="43"/>
  <c r="BP55" i="43"/>
  <c r="BP49" i="43"/>
  <c r="BP43" i="43"/>
  <c r="BP37" i="43"/>
  <c r="BQ29" i="43"/>
  <c r="BQ25" i="43"/>
  <c r="BQ24" i="43"/>
  <c r="BQ23" i="43"/>
  <c r="BQ31" i="43"/>
  <c r="BQ30" i="43"/>
  <c r="BQ68" i="9"/>
  <c r="BQ66" i="9"/>
  <c r="BQ67" i="9"/>
  <c r="BP72" i="9"/>
  <c r="BP78" i="9"/>
  <c r="BP79" i="9"/>
  <c r="BP73" i="9"/>
  <c r="BP74" i="9"/>
  <c r="BP80" i="9"/>
  <c r="BQ62" i="9"/>
  <c r="BQ86" i="9" s="1"/>
  <c r="BQ61" i="9"/>
  <c r="BQ85" i="9" s="1"/>
  <c r="BQ60" i="9"/>
  <c r="BQ84" i="9" s="1"/>
  <c r="BQ34" i="9"/>
  <c r="BQ58" i="9"/>
  <c r="BX63" i="10"/>
  <c r="BX64" i="10"/>
  <c r="BX65" i="10"/>
  <c r="BW85" i="10"/>
  <c r="BW84" i="10"/>
  <c r="BW86" i="10"/>
  <c r="BN6" i="11"/>
  <c r="BM22" i="3" s="1"/>
  <c r="BO9" i="11"/>
  <c r="BP9" i="11" s="1"/>
  <c r="BQ34" i="11"/>
  <c r="BQ31" i="11" s="1"/>
  <c r="BO31" i="11"/>
  <c r="BP31" i="11" s="1"/>
  <c r="BP8" i="11"/>
  <c r="BQ21" i="11"/>
  <c r="BQ9" i="11" s="1"/>
  <c r="BR19" i="11"/>
  <c r="BR20" i="11"/>
  <c r="BM57" i="11" s="1"/>
  <c r="BQ7" i="11"/>
  <c r="BQ8" i="11"/>
  <c r="BR14" i="11"/>
  <c r="BR15" i="11"/>
  <c r="BR13" i="11"/>
  <c r="BQ12" i="11"/>
  <c r="BQ11" i="10"/>
  <c r="BP29" i="3" s="1"/>
  <c r="BP12" i="11"/>
  <c r="BV83" i="10"/>
  <c r="CA54" i="11"/>
  <c r="BW78" i="10"/>
  <c r="BR50" i="11"/>
  <c r="BR33" i="11" s="1"/>
  <c r="BR51" i="11"/>
  <c r="BR49" i="11"/>
  <c r="BR32" i="11" s="1"/>
  <c r="BR4" i="10"/>
  <c r="BR4" i="40"/>
  <c r="BR4" i="37"/>
  <c r="BQ10" i="10"/>
  <c r="BQ8" i="10"/>
  <c r="BQ9" i="10"/>
  <c r="BR4" i="43"/>
  <c r="BO7" i="10"/>
  <c r="BP7" i="10" s="1"/>
  <c r="BP8" i="10"/>
  <c r="BX81" i="10"/>
  <c r="BX80" i="10"/>
  <c r="BX79" i="10"/>
  <c r="BY60" i="10"/>
  <c r="BR4" i="9"/>
  <c r="BR59" i="9" s="1"/>
  <c r="BS4" i="2"/>
  <c r="BS19" i="2" s="1"/>
  <c r="BS4" i="1"/>
  <c r="BR4" i="3"/>
  <c r="BS4" i="11"/>
  <c r="BO6" i="11" l="1"/>
  <c r="BN22" i="3" s="1"/>
  <c r="BO22" i="3" s="1"/>
  <c r="BM6" i="40"/>
  <c r="BM13" i="1" s="1"/>
  <c r="BM30" i="3"/>
  <c r="BO31" i="2"/>
  <c r="BP7" i="37"/>
  <c r="BN7" i="40"/>
  <c r="BO22" i="2" s="1"/>
  <c r="BP22" i="2" s="1"/>
  <c r="BO8" i="40"/>
  <c r="BQ30" i="40" a="1"/>
  <c r="BQ30" i="40" s="1"/>
  <c r="BQ15" i="40" s="1"/>
  <c r="BQ29" i="40" a="1"/>
  <c r="BQ29" i="40" s="1"/>
  <c r="BQ14" i="40" s="1"/>
  <c r="BQ25" i="40" a="1"/>
  <c r="BQ25" i="40" s="1"/>
  <c r="BQ10" i="40" s="1"/>
  <c r="BQ26" i="40" a="1"/>
  <c r="BQ26" i="40" s="1"/>
  <c r="BQ11" i="40" s="1"/>
  <c r="BQ32" i="40" a="1"/>
  <c r="BQ32" i="40" s="1"/>
  <c r="BQ17" i="40" s="1"/>
  <c r="BQ31" i="40" a="1"/>
  <c r="BQ31" i="40" s="1"/>
  <c r="BQ16" i="40" s="1"/>
  <c r="BQ27" i="40" a="1"/>
  <c r="BQ27" i="40" s="1"/>
  <c r="BQ12" i="40" s="1"/>
  <c r="BQ28" i="40" a="1"/>
  <c r="BQ28" i="40" s="1"/>
  <c r="BQ13" i="40" s="1"/>
  <c r="BQ24" i="40" a="1"/>
  <c r="BQ24" i="40" s="1"/>
  <c r="BQ9" i="40" s="1"/>
  <c r="BQ23" i="40" a="1"/>
  <c r="BQ23" i="40" s="1"/>
  <c r="BP22" i="40"/>
  <c r="BP8" i="40"/>
  <c r="BP7" i="40" s="1"/>
  <c r="BQ22" i="2" s="1"/>
  <c r="BR45" i="40"/>
  <c r="BR44" i="40"/>
  <c r="BR43" i="40"/>
  <c r="BR51" i="40"/>
  <c r="BR50" i="40"/>
  <c r="BR49" i="40"/>
  <c r="BR42" i="40"/>
  <c r="BP9" i="37"/>
  <c r="BP11" i="37"/>
  <c r="BP8" i="37"/>
  <c r="BN6" i="37"/>
  <c r="BP10" i="37"/>
  <c r="BP13" i="43"/>
  <c r="BQ53" i="37"/>
  <c r="BQ41" i="37"/>
  <c r="BQ59" i="37"/>
  <c r="BQ47" i="37"/>
  <c r="BQ35" i="37"/>
  <c r="BQ51" i="37"/>
  <c r="BQ33" i="37"/>
  <c r="BQ39" i="37"/>
  <c r="BQ45" i="37"/>
  <c r="BQ57" i="37"/>
  <c r="BQ58" i="37"/>
  <c r="BQ46" i="37"/>
  <c r="BQ52" i="37"/>
  <c r="BQ34" i="37"/>
  <c r="BQ40" i="37"/>
  <c r="BR23" i="37"/>
  <c r="BR28" i="37"/>
  <c r="BR21" i="37"/>
  <c r="BR29" i="37"/>
  <c r="BR27" i="37"/>
  <c r="BR22" i="37"/>
  <c r="BP12" i="43"/>
  <c r="BP11" i="43"/>
  <c r="BP9" i="43"/>
  <c r="BP10" i="43"/>
  <c r="BQ59" i="43"/>
  <c r="BQ47" i="43"/>
  <c r="BQ41" i="43"/>
  <c r="BQ35" i="43"/>
  <c r="BQ53" i="43"/>
  <c r="BQ54" i="43"/>
  <c r="BQ60" i="43"/>
  <c r="BQ42" i="43"/>
  <c r="BQ36" i="43"/>
  <c r="BQ48" i="43"/>
  <c r="BQ61" i="43"/>
  <c r="BQ55" i="43"/>
  <c r="BQ49" i="43"/>
  <c r="BQ43" i="43"/>
  <c r="BQ37" i="43"/>
  <c r="BR24" i="43"/>
  <c r="BR23" i="43"/>
  <c r="BR31" i="43"/>
  <c r="BR30" i="43"/>
  <c r="BR29" i="43"/>
  <c r="BR25" i="43"/>
  <c r="BR68" i="9"/>
  <c r="BR66" i="9"/>
  <c r="BR67" i="9"/>
  <c r="BQ79" i="9"/>
  <c r="BQ73" i="9"/>
  <c r="BQ74" i="9"/>
  <c r="BQ80" i="9"/>
  <c r="BR62" i="9"/>
  <c r="BR86" i="9" s="1"/>
  <c r="BR61" i="9"/>
  <c r="BR85" i="9" s="1"/>
  <c r="BR60" i="9"/>
  <c r="BR84" i="9" s="1"/>
  <c r="BQ72" i="9"/>
  <c r="BQ78" i="9"/>
  <c r="BR34" i="9"/>
  <c r="BR58" i="9"/>
  <c r="BY63" i="10"/>
  <c r="BY64" i="10"/>
  <c r="BY65" i="10"/>
  <c r="BX85" i="10"/>
  <c r="BX84" i="10"/>
  <c r="BX86" i="10"/>
  <c r="BQ18" i="11"/>
  <c r="BR34" i="11"/>
  <c r="BR31" i="11" s="1"/>
  <c r="BR7" i="11"/>
  <c r="BS19" i="11"/>
  <c r="BS20" i="11"/>
  <c r="BN57" i="11" s="1"/>
  <c r="BR21" i="11"/>
  <c r="BR9" i="11" s="1"/>
  <c r="BR8" i="11"/>
  <c r="BS15" i="11"/>
  <c r="BS13" i="11"/>
  <c r="BS14" i="11"/>
  <c r="BR12" i="11"/>
  <c r="BR11" i="10"/>
  <c r="BQ29" i="3" s="1"/>
  <c r="BW83" i="10"/>
  <c r="CB54" i="11"/>
  <c r="BP6" i="11"/>
  <c r="BX78" i="10"/>
  <c r="BQ6" i="11"/>
  <c r="BP22" i="3" s="1"/>
  <c r="BS50" i="11"/>
  <c r="BS33" i="11" s="1"/>
  <c r="BS51" i="11"/>
  <c r="BS49" i="11"/>
  <c r="BS32" i="11" s="1"/>
  <c r="BS4" i="43"/>
  <c r="BS4" i="40"/>
  <c r="BQ7" i="10"/>
  <c r="BR10" i="10"/>
  <c r="BR8" i="10"/>
  <c r="BR9" i="10"/>
  <c r="BS4" i="37"/>
  <c r="BS4" i="10"/>
  <c r="BY81" i="10"/>
  <c r="BY80" i="10"/>
  <c r="BY79" i="10"/>
  <c r="BZ60" i="10"/>
  <c r="BS4" i="9"/>
  <c r="BS59" i="9" s="1"/>
  <c r="BS4" i="3"/>
  <c r="BT4" i="2"/>
  <c r="BT19" i="2" s="1"/>
  <c r="BT4" i="11"/>
  <c r="BT4" i="1"/>
  <c r="BN30" i="3" l="1"/>
  <c r="BO30" i="3" s="1"/>
  <c r="BP31" i="2"/>
  <c r="BQ31" i="2" s="1"/>
  <c r="BO6" i="37"/>
  <c r="BN14" i="1"/>
  <c r="BO14" i="1" s="1"/>
  <c r="BQ9" i="37"/>
  <c r="BQ8" i="40"/>
  <c r="BQ7" i="40" s="1"/>
  <c r="BR22" i="2" s="1"/>
  <c r="BQ22" i="40"/>
  <c r="BS45" i="40"/>
  <c r="BS44" i="40"/>
  <c r="BS43" i="40"/>
  <c r="BS42" i="40"/>
  <c r="BS51" i="40"/>
  <c r="BS50" i="40"/>
  <c r="BS49" i="40"/>
  <c r="BN18" i="40"/>
  <c r="BO7" i="40"/>
  <c r="BR29" i="40" a="1"/>
  <c r="BR29" i="40" s="1"/>
  <c r="BR14" i="40" s="1"/>
  <c r="BR26" i="40" a="1"/>
  <c r="BR26" i="40" s="1"/>
  <c r="BR11" i="40" s="1"/>
  <c r="BR32" i="40" a="1"/>
  <c r="BR32" i="40" s="1"/>
  <c r="BR17" i="40" s="1"/>
  <c r="BR31" i="40" a="1"/>
  <c r="BR31" i="40" s="1"/>
  <c r="BR16" i="40" s="1"/>
  <c r="BR28" i="40" a="1"/>
  <c r="BR28" i="40" s="1"/>
  <c r="BR13" i="40" s="1"/>
  <c r="BR27" i="40" a="1"/>
  <c r="BR27" i="40" s="1"/>
  <c r="BR12" i="40" s="1"/>
  <c r="BR24" i="40" a="1"/>
  <c r="BR24" i="40" s="1"/>
  <c r="BR9" i="40" s="1"/>
  <c r="BR23" i="40" a="1"/>
  <c r="BR23" i="40" s="1"/>
  <c r="BR25" i="40" a="1"/>
  <c r="BR25" i="40" s="1"/>
  <c r="BR10" i="40" s="1"/>
  <c r="BR30" i="40" a="1"/>
  <c r="BR30" i="40" s="1"/>
  <c r="BR15" i="40" s="1"/>
  <c r="BP18" i="40"/>
  <c r="BQ23" i="2" s="1"/>
  <c r="BQ8" i="37"/>
  <c r="BQ9" i="43"/>
  <c r="BQ10" i="37"/>
  <c r="BQ11" i="37"/>
  <c r="BP6" i="37"/>
  <c r="BP14" i="1" s="1"/>
  <c r="BQ7" i="37"/>
  <c r="BQ13" i="43"/>
  <c r="BQ10" i="43"/>
  <c r="BR53" i="37"/>
  <c r="BR41" i="37"/>
  <c r="BR59" i="37"/>
  <c r="BR47" i="37"/>
  <c r="BR35" i="37"/>
  <c r="BR58" i="37"/>
  <c r="BR46" i="37"/>
  <c r="BR34" i="37"/>
  <c r="BR52" i="37"/>
  <c r="BR40" i="37"/>
  <c r="BS29" i="37"/>
  <c r="BS28" i="37"/>
  <c r="BS27" i="37"/>
  <c r="BS21" i="37"/>
  <c r="BS22" i="37"/>
  <c r="BS23" i="37"/>
  <c r="BR51" i="37"/>
  <c r="BR39" i="37"/>
  <c r="BR8" i="37" s="1"/>
  <c r="BR57" i="37"/>
  <c r="BR45" i="37"/>
  <c r="BR33" i="37"/>
  <c r="BQ11" i="43"/>
  <c r="BQ12" i="43"/>
  <c r="BR61" i="43"/>
  <c r="BR49" i="43"/>
  <c r="BR43" i="43"/>
  <c r="BR37" i="43"/>
  <c r="BR55" i="43"/>
  <c r="BR59" i="43"/>
  <c r="BR47" i="43"/>
  <c r="BR41" i="43"/>
  <c r="BR35" i="43"/>
  <c r="BR53" i="43"/>
  <c r="BR54" i="43"/>
  <c r="BR60" i="43"/>
  <c r="BR42" i="43"/>
  <c r="BR48" i="43"/>
  <c r="BR36" i="43"/>
  <c r="BS23" i="43"/>
  <c r="BS31" i="43"/>
  <c r="BS30" i="43"/>
  <c r="BS29" i="43"/>
  <c r="BS25" i="43"/>
  <c r="BS24" i="43"/>
  <c r="BS68" i="9"/>
  <c r="BS66" i="9"/>
  <c r="BS67" i="9"/>
  <c r="BS61" i="9"/>
  <c r="BS85" i="9" s="1"/>
  <c r="BS62" i="9"/>
  <c r="BS86" i="9" s="1"/>
  <c r="BS60" i="9"/>
  <c r="BS84" i="9" s="1"/>
  <c r="BR72" i="9"/>
  <c r="BR78" i="9"/>
  <c r="BR79" i="9"/>
  <c r="BR73" i="9"/>
  <c r="BR80" i="9"/>
  <c r="BR74" i="9"/>
  <c r="BS34" i="9"/>
  <c r="BS58" i="9"/>
  <c r="BZ64" i="10"/>
  <c r="BZ63" i="10"/>
  <c r="BZ65" i="10"/>
  <c r="BY85" i="10"/>
  <c r="BY84" i="10"/>
  <c r="BY86" i="10"/>
  <c r="BS7" i="11"/>
  <c r="BS34" i="11"/>
  <c r="BS31" i="11" s="1"/>
  <c r="BT19" i="11"/>
  <c r="BT20" i="11"/>
  <c r="BS21" i="11"/>
  <c r="BS18" i="11" s="1"/>
  <c r="BS8" i="11"/>
  <c r="BR18" i="11"/>
  <c r="BS12" i="11"/>
  <c r="BT15" i="11"/>
  <c r="BT13" i="11"/>
  <c r="BT14" i="11"/>
  <c r="BS11" i="10"/>
  <c r="BR29" i="3" s="1"/>
  <c r="BX83" i="10"/>
  <c r="CC54" i="11"/>
  <c r="BY78" i="10"/>
  <c r="BR6" i="11"/>
  <c r="BQ22" i="3" s="1"/>
  <c r="BT50" i="11"/>
  <c r="BT33" i="11" s="1"/>
  <c r="BT49" i="11"/>
  <c r="BT32" i="11" s="1"/>
  <c r="BT51" i="11"/>
  <c r="BT4" i="37"/>
  <c r="BT4" i="40"/>
  <c r="BR7" i="10"/>
  <c r="BS9" i="10"/>
  <c r="BS10" i="10"/>
  <c r="BS8" i="10"/>
  <c r="BT4" i="43"/>
  <c r="BT4" i="10"/>
  <c r="BZ79" i="10"/>
  <c r="BZ81" i="10"/>
  <c r="BZ80" i="10"/>
  <c r="CA60" i="10"/>
  <c r="BT4" i="9"/>
  <c r="BT59" i="9" s="1"/>
  <c r="BU4" i="1"/>
  <c r="BU4" i="11"/>
  <c r="BU4" i="2"/>
  <c r="BU19" i="2" s="1"/>
  <c r="BT4" i="3"/>
  <c r="BR10" i="37" l="1"/>
  <c r="BO18" i="40"/>
  <c r="BO23" i="2"/>
  <c r="BP23" i="2" s="1"/>
  <c r="BR31" i="2"/>
  <c r="BP30" i="3"/>
  <c r="BN6" i="40"/>
  <c r="BO6" i="40" s="1"/>
  <c r="BQ6" i="37"/>
  <c r="BQ14" i="1" s="1"/>
  <c r="BQ18" i="40"/>
  <c r="BS32" i="40" a="1"/>
  <c r="BS32" i="40" s="1"/>
  <c r="BS17" i="40" s="1"/>
  <c r="BS31" i="40" a="1"/>
  <c r="BS31" i="40" s="1"/>
  <c r="BS16" i="40" s="1"/>
  <c r="BS28" i="40" a="1"/>
  <c r="BS28" i="40" s="1"/>
  <c r="BS13" i="40" s="1"/>
  <c r="BS27" i="40" a="1"/>
  <c r="BS27" i="40" s="1"/>
  <c r="BS12" i="40" s="1"/>
  <c r="BS24" i="40" a="1"/>
  <c r="BS24" i="40" s="1"/>
  <c r="BS9" i="40" s="1"/>
  <c r="BS23" i="40" a="1"/>
  <c r="BS23" i="40" s="1"/>
  <c r="BS30" i="40" a="1"/>
  <c r="BS30" i="40" s="1"/>
  <c r="BS15" i="40" s="1"/>
  <c r="BS29" i="40" a="1"/>
  <c r="BS29" i="40" s="1"/>
  <c r="BS14" i="40" s="1"/>
  <c r="BS25" i="40" a="1"/>
  <c r="BS25" i="40" s="1"/>
  <c r="BS10" i="40" s="1"/>
  <c r="BS26" i="40" a="1"/>
  <c r="BS26" i="40" s="1"/>
  <c r="BS11" i="40" s="1"/>
  <c r="BP6" i="40"/>
  <c r="BP13" i="1" s="1"/>
  <c r="BT51" i="40"/>
  <c r="BT50" i="40"/>
  <c r="BT49" i="40"/>
  <c r="BT45" i="40"/>
  <c r="BT44" i="40"/>
  <c r="BT43" i="40"/>
  <c r="BT42" i="40"/>
  <c r="BR8" i="40"/>
  <c r="BR22" i="40"/>
  <c r="BR9" i="43"/>
  <c r="BR11" i="37"/>
  <c r="BR7" i="37"/>
  <c r="BR9" i="37"/>
  <c r="BR10" i="43"/>
  <c r="BS58" i="37"/>
  <c r="BS52" i="37"/>
  <c r="BS40" i="37"/>
  <c r="BS46" i="37"/>
  <c r="BS34" i="37"/>
  <c r="BS57" i="37"/>
  <c r="BS45" i="37"/>
  <c r="BS33" i="37"/>
  <c r="BS39" i="37"/>
  <c r="BS51" i="37"/>
  <c r="BS53" i="37"/>
  <c r="BS59" i="37"/>
  <c r="BS47" i="37"/>
  <c r="BS35" i="37"/>
  <c r="BS41" i="37"/>
  <c r="BT28" i="37"/>
  <c r="BT21" i="37"/>
  <c r="BT22" i="37"/>
  <c r="BT29" i="37"/>
  <c r="BT27" i="37"/>
  <c r="BT23" i="37"/>
  <c r="BR11" i="43"/>
  <c r="BR13" i="43"/>
  <c r="BR12" i="43"/>
  <c r="BS60" i="43"/>
  <c r="BS54" i="43"/>
  <c r="BS48" i="43"/>
  <c r="BS42" i="43"/>
  <c r="BS36" i="43"/>
  <c r="BS55" i="43"/>
  <c r="BS61" i="43"/>
  <c r="BS49" i="43"/>
  <c r="BS43" i="43"/>
  <c r="BS37" i="43"/>
  <c r="BS53" i="43"/>
  <c r="BS59" i="43"/>
  <c r="BS47" i="43"/>
  <c r="BS41" i="43"/>
  <c r="BS35" i="43"/>
  <c r="BT31" i="43"/>
  <c r="BT30" i="43"/>
  <c r="BT29" i="43"/>
  <c r="BT25" i="43"/>
  <c r="BT24" i="43"/>
  <c r="BT23" i="43"/>
  <c r="BT68" i="9"/>
  <c r="BT66" i="9"/>
  <c r="BT67" i="9"/>
  <c r="BS72" i="9"/>
  <c r="BS78" i="9"/>
  <c r="BT61" i="9"/>
  <c r="BT85" i="9" s="1"/>
  <c r="BT62" i="9"/>
  <c r="BT86" i="9" s="1"/>
  <c r="BT60" i="9"/>
  <c r="BT84" i="9" s="1"/>
  <c r="BS80" i="9"/>
  <c r="BS74" i="9"/>
  <c r="BS79" i="9"/>
  <c r="BS73" i="9"/>
  <c r="BT34" i="9"/>
  <c r="BT58" i="9"/>
  <c r="CA63" i="10"/>
  <c r="CA64" i="10"/>
  <c r="CA65" i="10"/>
  <c r="BZ85" i="10"/>
  <c r="BZ84" i="10"/>
  <c r="BZ86" i="10"/>
  <c r="BT7" i="11"/>
  <c r="BT34" i="11"/>
  <c r="BT31" i="11" s="1"/>
  <c r="BS9" i="11"/>
  <c r="BS6" i="11" s="1"/>
  <c r="BR22" i="3" s="1"/>
  <c r="BU20" i="11"/>
  <c r="BU19" i="11"/>
  <c r="BP56" i="11" s="1"/>
  <c r="BT21" i="11"/>
  <c r="BT18" i="11" s="1"/>
  <c r="BT8" i="11"/>
  <c r="BU15" i="11"/>
  <c r="BU14" i="11"/>
  <c r="BU13" i="11"/>
  <c r="BT12" i="11"/>
  <c r="BT11" i="10"/>
  <c r="BS29" i="3" s="1"/>
  <c r="BY83" i="10"/>
  <c r="CD54" i="11"/>
  <c r="BZ78" i="10"/>
  <c r="BU50" i="11"/>
  <c r="BU33" i="11" s="1"/>
  <c r="BU51" i="11"/>
  <c r="BU49" i="11"/>
  <c r="BU32" i="11" s="1"/>
  <c r="BU4" i="37"/>
  <c r="BU4" i="10"/>
  <c r="BS7" i="10"/>
  <c r="BT9" i="10"/>
  <c r="BT10" i="10"/>
  <c r="BT8" i="10"/>
  <c r="BU4" i="43"/>
  <c r="BU4" i="40"/>
  <c r="CA81" i="10"/>
  <c r="CA80" i="10"/>
  <c r="CA79" i="10"/>
  <c r="CB60" i="10"/>
  <c r="BU4" i="9"/>
  <c r="BU59" i="9" s="1"/>
  <c r="BV4" i="11"/>
  <c r="BV4" i="2"/>
  <c r="BV19" i="2" s="1"/>
  <c r="BV4" i="1"/>
  <c r="BU4" i="3"/>
  <c r="BN13" i="1" l="1"/>
  <c r="BO13" i="1" s="1"/>
  <c r="BQ30" i="3"/>
  <c r="BS31" i="2"/>
  <c r="BS7" i="37"/>
  <c r="BS9" i="37"/>
  <c r="BR6" i="37"/>
  <c r="BR14" i="1" s="1"/>
  <c r="BQ6" i="40"/>
  <c r="BQ13" i="1" s="1"/>
  <c r="BR23" i="2"/>
  <c r="BS8" i="40"/>
  <c r="BS7" i="40" s="1"/>
  <c r="BS22" i="40"/>
  <c r="BU45" i="40"/>
  <c r="BU44" i="40"/>
  <c r="BU43" i="40"/>
  <c r="BU49" i="40"/>
  <c r="BU51" i="40"/>
  <c r="BU50" i="40"/>
  <c r="BU42" i="40"/>
  <c r="BR7" i="40"/>
  <c r="BS22" i="2" s="1"/>
  <c r="BT31" i="40" a="1"/>
  <c r="BT31" i="40" s="1"/>
  <c r="BT16" i="40" s="1"/>
  <c r="BT28" i="40" a="1"/>
  <c r="BT28" i="40" s="1"/>
  <c r="BT13" i="40" s="1"/>
  <c r="BT24" i="40" a="1"/>
  <c r="BT24" i="40" s="1"/>
  <c r="BT9" i="40" s="1"/>
  <c r="BT27" i="40" a="1"/>
  <c r="BT27" i="40" s="1"/>
  <c r="BT12" i="40" s="1"/>
  <c r="BT23" i="40" a="1"/>
  <c r="BT23" i="40" s="1"/>
  <c r="BT30" i="40" a="1"/>
  <c r="BT30" i="40" s="1"/>
  <c r="BT15" i="40" s="1"/>
  <c r="BT26" i="40" a="1"/>
  <c r="BT26" i="40" s="1"/>
  <c r="BT11" i="40" s="1"/>
  <c r="BT29" i="40" a="1"/>
  <c r="BT29" i="40" s="1"/>
  <c r="BT14" i="40" s="1"/>
  <c r="BT25" i="40" a="1"/>
  <c r="BT25" i="40" s="1"/>
  <c r="BT10" i="40" s="1"/>
  <c r="BT32" i="40" a="1"/>
  <c r="BT32" i="40" s="1"/>
  <c r="BT17" i="40" s="1"/>
  <c r="BS10" i="37"/>
  <c r="BS8" i="37"/>
  <c r="BS11" i="37"/>
  <c r="BS12" i="43"/>
  <c r="BT53" i="37"/>
  <c r="BT41" i="37"/>
  <c r="BT59" i="37"/>
  <c r="BT47" i="37"/>
  <c r="BT35" i="37"/>
  <c r="BT58" i="37"/>
  <c r="BT46" i="37"/>
  <c r="BT34" i="37"/>
  <c r="BT52" i="37"/>
  <c r="BT40" i="37"/>
  <c r="BU29" i="37"/>
  <c r="BU28" i="37"/>
  <c r="BU27" i="37"/>
  <c r="BU23" i="37"/>
  <c r="BU21" i="37"/>
  <c r="BU22" i="37"/>
  <c r="BT51" i="37"/>
  <c r="BT39" i="37"/>
  <c r="BT57" i="37"/>
  <c r="BT45" i="37"/>
  <c r="BT33" i="37"/>
  <c r="BS10" i="43"/>
  <c r="BS11" i="43"/>
  <c r="BS13" i="43"/>
  <c r="BS9" i="43"/>
  <c r="BT53" i="43"/>
  <c r="BT59" i="43"/>
  <c r="BT47" i="43"/>
  <c r="BT41" i="43"/>
  <c r="BT35" i="43"/>
  <c r="BT60" i="43"/>
  <c r="BT48" i="43"/>
  <c r="BT54" i="43"/>
  <c r="BT42" i="43"/>
  <c r="BT36" i="43"/>
  <c r="BT55" i="43"/>
  <c r="BT61" i="43"/>
  <c r="BT49" i="43"/>
  <c r="BT43" i="43"/>
  <c r="BT37" i="43"/>
  <c r="BU31" i="43"/>
  <c r="BU30" i="43"/>
  <c r="BU29" i="43"/>
  <c r="BU25" i="43"/>
  <c r="BU24" i="43"/>
  <c r="BU23" i="43"/>
  <c r="BU66" i="9"/>
  <c r="BU67" i="9"/>
  <c r="BU68" i="9"/>
  <c r="BT78" i="9"/>
  <c r="BT72" i="9"/>
  <c r="BT80" i="9"/>
  <c r="BT74" i="9"/>
  <c r="BT73" i="9"/>
  <c r="BT79" i="9"/>
  <c r="BU61" i="9"/>
  <c r="BU85" i="9" s="1"/>
  <c r="BU60" i="9"/>
  <c r="BU84" i="9" s="1"/>
  <c r="BU62" i="9"/>
  <c r="BU86" i="9" s="1"/>
  <c r="BU34" i="9"/>
  <c r="BU58" i="9"/>
  <c r="CB64" i="10"/>
  <c r="CB63" i="10"/>
  <c r="CB65" i="10"/>
  <c r="CA85" i="10"/>
  <c r="CA84" i="10"/>
  <c r="CA86" i="10"/>
  <c r="BU21" i="11"/>
  <c r="BU9" i="11" s="1"/>
  <c r="BU34" i="11"/>
  <c r="BU31" i="11" s="1"/>
  <c r="BT9" i="11"/>
  <c r="BT6" i="11" s="1"/>
  <c r="BS22" i="3" s="1"/>
  <c r="BV20" i="11"/>
  <c r="BV19" i="11"/>
  <c r="BQ56" i="11" s="1"/>
  <c r="BU7" i="11"/>
  <c r="BU8" i="11"/>
  <c r="BU12" i="11"/>
  <c r="BV15" i="11"/>
  <c r="BV13" i="11"/>
  <c r="BV14" i="11"/>
  <c r="BU11" i="10"/>
  <c r="BT29" i="3" s="1"/>
  <c r="BZ83" i="10"/>
  <c r="CE54" i="11"/>
  <c r="CA78" i="10"/>
  <c r="BV51" i="11"/>
  <c r="BV34" i="11" s="1"/>
  <c r="BV49" i="11"/>
  <c r="BV32" i="11" s="1"/>
  <c r="BV50" i="11"/>
  <c r="BV33" i="11" s="1"/>
  <c r="BT7" i="10"/>
  <c r="BV4" i="37"/>
  <c r="BV4" i="10"/>
  <c r="BV4" i="40"/>
  <c r="BV4" i="43"/>
  <c r="BU9" i="10"/>
  <c r="BU10" i="10"/>
  <c r="BU8" i="10"/>
  <c r="CB81" i="10"/>
  <c r="CB80" i="10"/>
  <c r="CB79" i="10"/>
  <c r="CC60" i="10"/>
  <c r="BV4" i="9"/>
  <c r="BV59" i="9" s="1"/>
  <c r="BW4" i="2"/>
  <c r="BW19" i="2" s="1"/>
  <c r="BW4" i="11"/>
  <c r="BV4" i="3"/>
  <c r="BW4" i="1"/>
  <c r="BT8" i="37" l="1"/>
  <c r="BT10" i="37"/>
  <c r="BT9" i="37"/>
  <c r="BS18" i="40"/>
  <c r="BT22" i="2"/>
  <c r="BR30" i="3"/>
  <c r="BT31" i="2"/>
  <c r="BR18" i="40"/>
  <c r="BS23" i="2" s="1"/>
  <c r="BT22" i="40"/>
  <c r="BT8" i="40"/>
  <c r="BT7" i="40" s="1"/>
  <c r="BU22" i="2" s="1"/>
  <c r="BV45" i="40"/>
  <c r="BV44" i="40"/>
  <c r="BV43" i="40"/>
  <c r="BV42" i="40"/>
  <c r="BV51" i="40"/>
  <c r="BV49" i="40"/>
  <c r="BV50" i="40"/>
  <c r="BU23" i="40" a="1"/>
  <c r="BU23" i="40" s="1"/>
  <c r="BU30" i="40" a="1"/>
  <c r="BU30" i="40" s="1"/>
  <c r="BU15" i="40" s="1"/>
  <c r="BU26" i="40" a="1"/>
  <c r="BU26" i="40" s="1"/>
  <c r="BU11" i="40" s="1"/>
  <c r="BU29" i="40" a="1"/>
  <c r="BU29" i="40" s="1"/>
  <c r="BU14" i="40" s="1"/>
  <c r="BU25" i="40" a="1"/>
  <c r="BU25" i="40" s="1"/>
  <c r="BU10" i="40" s="1"/>
  <c r="BU32" i="40" a="1"/>
  <c r="BU32" i="40" s="1"/>
  <c r="BU17" i="40" s="1"/>
  <c r="BU27" i="40" a="1"/>
  <c r="BU27" i="40" s="1"/>
  <c r="BU12" i="40" s="1"/>
  <c r="BU28" i="40" a="1"/>
  <c r="BU28" i="40" s="1"/>
  <c r="BU13" i="40" s="1"/>
  <c r="BU24" i="40" a="1"/>
  <c r="BU24" i="40" s="1"/>
  <c r="BU9" i="40" s="1"/>
  <c r="BU31" i="40" a="1"/>
  <c r="BU31" i="40" s="1"/>
  <c r="BU16" i="40" s="1"/>
  <c r="BU18" i="11"/>
  <c r="BT7" i="37"/>
  <c r="BS6" i="37"/>
  <c r="BS14" i="1" s="1"/>
  <c r="BT11" i="37"/>
  <c r="BT11" i="43"/>
  <c r="BU57" i="37"/>
  <c r="BU39" i="37"/>
  <c r="BU45" i="37"/>
  <c r="BU51" i="37"/>
  <c r="BU33" i="37"/>
  <c r="BU59" i="37"/>
  <c r="BU41" i="37"/>
  <c r="BU47" i="37"/>
  <c r="BU35" i="37"/>
  <c r="BU53" i="37"/>
  <c r="BU52" i="37"/>
  <c r="BU34" i="37"/>
  <c r="BU58" i="37"/>
  <c r="BU40" i="37"/>
  <c r="BU46" i="37"/>
  <c r="BV29" i="37"/>
  <c r="BV28" i="37"/>
  <c r="BV27" i="37"/>
  <c r="BV23" i="37"/>
  <c r="BV22" i="37"/>
  <c r="BV21" i="37"/>
  <c r="BT12" i="43"/>
  <c r="BT13" i="43"/>
  <c r="BT10" i="43"/>
  <c r="BT9" i="43"/>
  <c r="BU53" i="43"/>
  <c r="BU59" i="43"/>
  <c r="BU47" i="43"/>
  <c r="BU41" i="43"/>
  <c r="BU35" i="43"/>
  <c r="BU60" i="43"/>
  <c r="BU48" i="43"/>
  <c r="BU42" i="43"/>
  <c r="BU36" i="43"/>
  <c r="BU54" i="43"/>
  <c r="BU55" i="43"/>
  <c r="BU61" i="43"/>
  <c r="BU37" i="43"/>
  <c r="BU43" i="43"/>
  <c r="BU49" i="43"/>
  <c r="BV31" i="43"/>
  <c r="BV30" i="43"/>
  <c r="BV29" i="43"/>
  <c r="BV25" i="43"/>
  <c r="BV24" i="43"/>
  <c r="BV23" i="43"/>
  <c r="BV67" i="9"/>
  <c r="BV68" i="9"/>
  <c r="BV66" i="9"/>
  <c r="BU73" i="9"/>
  <c r="BU79" i="9"/>
  <c r="BU78" i="9"/>
  <c r="BU72" i="9"/>
  <c r="BV61" i="9"/>
  <c r="BV85" i="9" s="1"/>
  <c r="BV60" i="9"/>
  <c r="BV84" i="9" s="1"/>
  <c r="BV62" i="9"/>
  <c r="BV86" i="9" s="1"/>
  <c r="BU80" i="9"/>
  <c r="BU74" i="9"/>
  <c r="BV58" i="9"/>
  <c r="BV34" i="9"/>
  <c r="CC64" i="10"/>
  <c r="CC63" i="10"/>
  <c r="CC65" i="10"/>
  <c r="CB85" i="10"/>
  <c r="CB84" i="10"/>
  <c r="CB86" i="10"/>
  <c r="BV31" i="11"/>
  <c r="BV7" i="11"/>
  <c r="BW20" i="11"/>
  <c r="BW19" i="11"/>
  <c r="BV21" i="11"/>
  <c r="BV9" i="11" s="1"/>
  <c r="BV12" i="11"/>
  <c r="BW14" i="11"/>
  <c r="BW15" i="11"/>
  <c r="BW13" i="11"/>
  <c r="BV11" i="10"/>
  <c r="BU29" i="3" s="1"/>
  <c r="CA83" i="10"/>
  <c r="CF54" i="11"/>
  <c r="CB78" i="10"/>
  <c r="BU6" i="11"/>
  <c r="BT22" i="3" s="1"/>
  <c r="BW51" i="11"/>
  <c r="BW49" i="11"/>
  <c r="BW32" i="11" s="1"/>
  <c r="BW50" i="11"/>
  <c r="BW33" i="11" s="1"/>
  <c r="BW4" i="43"/>
  <c r="BW4" i="40"/>
  <c r="BW4" i="10"/>
  <c r="BW4" i="37"/>
  <c r="BV9" i="10"/>
  <c r="BV10" i="10"/>
  <c r="BV8" i="10"/>
  <c r="BU7" i="10"/>
  <c r="CC81" i="10"/>
  <c r="CC80" i="10"/>
  <c r="CC79" i="10"/>
  <c r="CD60" i="10"/>
  <c r="BW4" i="9"/>
  <c r="BW59" i="9" s="1"/>
  <c r="BX4" i="2"/>
  <c r="BX19" i="2" s="1"/>
  <c r="BX4" i="11"/>
  <c r="BX4" i="1"/>
  <c r="BW4" i="3"/>
  <c r="BS30" i="3" l="1"/>
  <c r="BU31" i="2"/>
  <c r="BS6" i="40"/>
  <c r="BS13" i="1" s="1"/>
  <c r="BT23" i="2"/>
  <c r="BT6" i="37"/>
  <c r="BT14" i="1" s="1"/>
  <c r="BR6" i="40"/>
  <c r="BR13" i="1" s="1"/>
  <c r="BV26" i="40" a="1"/>
  <c r="BV26" i="40" s="1"/>
  <c r="BV11" i="40" s="1"/>
  <c r="BV25" i="40" a="1"/>
  <c r="BV25" i="40" s="1"/>
  <c r="BV10" i="40" s="1"/>
  <c r="BV29" i="40" a="1"/>
  <c r="BV29" i="40" s="1"/>
  <c r="BV14" i="40" s="1"/>
  <c r="BV32" i="40" a="1"/>
  <c r="BV32" i="40" s="1"/>
  <c r="BV17" i="40" s="1"/>
  <c r="BV28" i="40" a="1"/>
  <c r="BV28" i="40" s="1"/>
  <c r="BV13" i="40" s="1"/>
  <c r="BV24" i="40" a="1"/>
  <c r="BV24" i="40" s="1"/>
  <c r="BV9" i="40" s="1"/>
  <c r="BV27" i="40" a="1"/>
  <c r="BV27" i="40" s="1"/>
  <c r="BV12" i="40" s="1"/>
  <c r="BV30" i="40" a="1"/>
  <c r="BV30" i="40" s="1"/>
  <c r="BV15" i="40" s="1"/>
  <c r="BV23" i="40" a="1"/>
  <c r="BV23" i="40" s="1"/>
  <c r="BV31" i="40" a="1"/>
  <c r="BV31" i="40" s="1"/>
  <c r="BV16" i="40" s="1"/>
  <c r="BU22" i="40"/>
  <c r="BU8" i="40"/>
  <c r="BU7" i="40" s="1"/>
  <c r="BV22" i="2" s="1"/>
  <c r="BW45" i="40"/>
  <c r="BW44" i="40"/>
  <c r="BW43" i="40"/>
  <c r="BW42" i="40"/>
  <c r="BW51" i="40"/>
  <c r="BW50" i="40"/>
  <c r="BW49" i="40"/>
  <c r="BT18" i="40"/>
  <c r="BU9" i="37"/>
  <c r="BU11" i="37"/>
  <c r="BU10" i="37"/>
  <c r="BU8" i="37"/>
  <c r="BU7" i="37"/>
  <c r="BV57" i="37"/>
  <c r="BV45" i="37"/>
  <c r="BV33" i="37"/>
  <c r="BV51" i="37"/>
  <c r="BV39" i="37"/>
  <c r="BV52" i="37"/>
  <c r="BV40" i="37"/>
  <c r="BV58" i="37"/>
  <c r="BV46" i="37"/>
  <c r="BV34" i="37"/>
  <c r="BW29" i="37"/>
  <c r="BW28" i="37"/>
  <c r="BW27" i="37"/>
  <c r="BW23" i="37"/>
  <c r="BW22" i="37"/>
  <c r="BW21" i="37"/>
  <c r="BV59" i="37"/>
  <c r="BV47" i="37"/>
  <c r="BV35" i="37"/>
  <c r="BV53" i="37"/>
  <c r="BV41" i="37"/>
  <c r="BU12" i="43"/>
  <c r="BU13" i="43"/>
  <c r="BU9" i="43"/>
  <c r="BU10" i="43"/>
  <c r="BU11" i="43"/>
  <c r="BV53" i="43"/>
  <c r="BV35" i="43"/>
  <c r="BV59" i="43"/>
  <c r="BV47" i="43"/>
  <c r="BV41" i="43"/>
  <c r="BV60" i="43"/>
  <c r="BV42" i="43"/>
  <c r="BV36" i="43"/>
  <c r="BV54" i="43"/>
  <c r="BV48" i="43"/>
  <c r="BV55" i="43"/>
  <c r="BV61" i="43"/>
  <c r="BV37" i="43"/>
  <c r="BV49" i="43"/>
  <c r="BV43" i="43"/>
  <c r="BW31" i="43"/>
  <c r="BW30" i="43"/>
  <c r="BW29" i="43"/>
  <c r="BW25" i="43"/>
  <c r="BW24" i="43"/>
  <c r="BW23" i="43"/>
  <c r="BW67" i="9"/>
  <c r="BW68" i="9"/>
  <c r="BW66" i="9"/>
  <c r="BV80" i="9"/>
  <c r="BV74" i="9"/>
  <c r="BW62" i="9"/>
  <c r="BW86" i="9" s="1"/>
  <c r="BW60" i="9"/>
  <c r="BW84" i="9" s="1"/>
  <c r="BW61" i="9"/>
  <c r="BW85" i="9" s="1"/>
  <c r="BV78" i="9"/>
  <c r="BV72" i="9"/>
  <c r="BV73" i="9"/>
  <c r="BV79" i="9"/>
  <c r="BW34" i="9"/>
  <c r="BW58" i="9"/>
  <c r="CD63" i="10"/>
  <c r="CD64" i="10"/>
  <c r="CD65" i="10"/>
  <c r="CC85" i="10"/>
  <c r="CC84" i="10"/>
  <c r="CC86" i="10"/>
  <c r="BW21" i="11"/>
  <c r="BW18" i="11" s="1"/>
  <c r="BW34" i="11"/>
  <c r="BW31" i="11" s="1"/>
  <c r="BX20" i="11"/>
  <c r="BX19" i="11"/>
  <c r="BW8" i="11"/>
  <c r="BV18" i="11"/>
  <c r="BW7" i="11"/>
  <c r="BV8" i="11"/>
  <c r="BW12" i="11"/>
  <c r="BX14" i="11"/>
  <c r="BX13" i="11"/>
  <c r="BX15" i="11"/>
  <c r="CB83" i="10"/>
  <c r="CG54" i="11"/>
  <c r="CC78" i="10"/>
  <c r="BX51" i="11"/>
  <c r="BX49" i="11"/>
  <c r="BX32" i="11" s="1"/>
  <c r="BX50" i="11"/>
  <c r="BX33" i="11" s="1"/>
  <c r="BX4" i="37"/>
  <c r="BX4" i="40"/>
  <c r="BX4" i="43"/>
  <c r="BX4" i="10"/>
  <c r="BV7" i="10"/>
  <c r="BW9" i="10"/>
  <c r="BW10" i="10"/>
  <c r="BW8" i="10"/>
  <c r="CD81" i="10"/>
  <c r="CD80" i="10"/>
  <c r="CD79" i="10"/>
  <c r="CE60" i="10"/>
  <c r="BX4" i="9"/>
  <c r="BX59" i="9" s="1"/>
  <c r="BY4" i="11"/>
  <c r="BY4" i="1"/>
  <c r="BX4" i="3"/>
  <c r="BY4" i="2"/>
  <c r="BY19" i="2" s="1"/>
  <c r="BU6" i="37" l="1"/>
  <c r="BU14" i="1" s="1"/>
  <c r="BT6" i="40"/>
  <c r="BT13" i="1" s="1"/>
  <c r="BU23" i="2"/>
  <c r="BT30" i="3"/>
  <c r="BV31" i="2"/>
  <c r="BW25" i="40" a="1"/>
  <c r="BW25" i="40" s="1"/>
  <c r="BW10" i="40" s="1"/>
  <c r="BW32" i="40" a="1"/>
  <c r="BW32" i="40" s="1"/>
  <c r="BW17" i="40" s="1"/>
  <c r="BW29" i="40" a="1"/>
  <c r="BW29" i="40" s="1"/>
  <c r="BW14" i="40" s="1"/>
  <c r="BW28" i="40" a="1"/>
  <c r="BW28" i="40" s="1"/>
  <c r="BW13" i="40" s="1"/>
  <c r="BW24" i="40" a="1"/>
  <c r="BW24" i="40" s="1"/>
  <c r="BW9" i="40" s="1"/>
  <c r="BW31" i="40" a="1"/>
  <c r="BW31" i="40" s="1"/>
  <c r="BW16" i="40" s="1"/>
  <c r="BW27" i="40" a="1"/>
  <c r="BW27" i="40" s="1"/>
  <c r="BW12" i="40" s="1"/>
  <c r="BW23" i="40" a="1"/>
  <c r="BW23" i="40" s="1"/>
  <c r="BW30" i="40" a="1"/>
  <c r="BW30" i="40" s="1"/>
  <c r="BW15" i="40" s="1"/>
  <c r="BW26" i="40" a="1"/>
  <c r="BW26" i="40" s="1"/>
  <c r="BW11" i="40" s="1"/>
  <c r="BU18" i="40"/>
  <c r="BV8" i="40"/>
  <c r="BV22" i="40"/>
  <c r="BX45" i="40"/>
  <c r="BX42" i="40"/>
  <c r="BX51" i="40"/>
  <c r="BX50" i="40"/>
  <c r="BX49" i="40"/>
  <c r="BX43" i="40"/>
  <c r="BX44" i="40"/>
  <c r="BV7" i="37"/>
  <c r="BV9" i="37"/>
  <c r="BV10" i="37"/>
  <c r="BV11" i="37"/>
  <c r="BV8" i="37"/>
  <c r="BW57" i="37"/>
  <c r="BW51" i="37"/>
  <c r="BW39" i="37"/>
  <c r="BW45" i="37"/>
  <c r="BW33" i="37"/>
  <c r="BW58" i="37"/>
  <c r="BW46" i="37"/>
  <c r="BW34" i="37"/>
  <c r="BW52" i="37"/>
  <c r="BW40" i="37"/>
  <c r="BX22" i="37"/>
  <c r="BX21" i="37"/>
  <c r="BX28" i="37"/>
  <c r="BX29" i="37"/>
  <c r="BX27" i="37"/>
  <c r="BX23" i="37"/>
  <c r="BW59" i="37"/>
  <c r="BW53" i="37"/>
  <c r="BW41" i="37"/>
  <c r="BW47" i="37"/>
  <c r="BW35" i="37"/>
  <c r="BV12" i="43"/>
  <c r="BV10" i="43"/>
  <c r="BV9" i="43"/>
  <c r="BV11" i="43"/>
  <c r="BV13" i="43"/>
  <c r="BW59" i="43"/>
  <c r="BW53" i="43"/>
  <c r="BW47" i="43"/>
  <c r="BW41" i="43"/>
  <c r="BW35" i="43"/>
  <c r="BW54" i="43"/>
  <c r="BW60" i="43"/>
  <c r="BW48" i="43"/>
  <c r="BW42" i="43"/>
  <c r="BW36" i="43"/>
  <c r="BW61" i="43"/>
  <c r="BW55" i="43"/>
  <c r="BW49" i="43"/>
  <c r="BW43" i="43"/>
  <c r="BW37" i="43"/>
  <c r="BX30" i="43"/>
  <c r="BX29" i="43"/>
  <c r="BX25" i="43"/>
  <c r="BX24" i="43"/>
  <c r="BX23" i="43"/>
  <c r="BX31" i="43"/>
  <c r="BX67" i="9"/>
  <c r="BX68" i="9"/>
  <c r="BX66" i="9"/>
  <c r="BW73" i="9"/>
  <c r="BW79" i="9"/>
  <c r="BW78" i="9"/>
  <c r="BW72" i="9"/>
  <c r="BW80" i="9"/>
  <c r="BW74" i="9"/>
  <c r="BX62" i="9"/>
  <c r="BX86" i="9" s="1"/>
  <c r="BX60" i="9"/>
  <c r="BX84" i="9" s="1"/>
  <c r="BX61" i="9"/>
  <c r="BX85" i="9" s="1"/>
  <c r="BX58" i="9"/>
  <c r="BX34" i="9"/>
  <c r="CE63" i="10"/>
  <c r="CE64" i="10"/>
  <c r="CE65" i="10"/>
  <c r="CD85" i="10"/>
  <c r="CD84" i="10"/>
  <c r="CD86" i="10"/>
  <c r="BW9" i="11"/>
  <c r="BW6" i="11" s="1"/>
  <c r="BV22" i="3" s="1"/>
  <c r="BX34" i="11"/>
  <c r="BX31" i="11" s="1"/>
  <c r="BX21" i="11"/>
  <c r="BX18" i="11" s="1"/>
  <c r="BY20" i="11"/>
  <c r="BT57" i="11" s="1"/>
  <c r="BY19" i="11"/>
  <c r="BX7" i="11"/>
  <c r="BX12" i="11"/>
  <c r="BY15" i="11"/>
  <c r="BY13" i="11"/>
  <c r="BY14" i="11"/>
  <c r="BX11" i="10"/>
  <c r="BW29" i="3" s="1"/>
  <c r="CC83" i="10"/>
  <c r="CH54" i="11"/>
  <c r="CD78" i="10"/>
  <c r="BV6" i="11"/>
  <c r="BU22" i="3" s="1"/>
  <c r="BY51" i="11"/>
  <c r="BY49" i="11"/>
  <c r="BY32" i="11" s="1"/>
  <c r="BY50" i="11"/>
  <c r="BY33" i="11" s="1"/>
  <c r="BX10" i="10"/>
  <c r="BX8" i="10"/>
  <c r="BX9" i="10"/>
  <c r="BY4" i="10"/>
  <c r="BY4" i="40"/>
  <c r="BY4" i="37"/>
  <c r="BY4" i="43"/>
  <c r="BW7" i="10"/>
  <c r="CE81" i="10"/>
  <c r="CE80" i="10"/>
  <c r="CE79" i="10"/>
  <c r="CF60" i="10"/>
  <c r="BY4" i="9"/>
  <c r="BY59" i="9" s="1"/>
  <c r="BY4" i="3"/>
  <c r="BZ4" i="2"/>
  <c r="BZ19" i="2" s="1"/>
  <c r="BZ4" i="11"/>
  <c r="BZ4" i="1"/>
  <c r="BU6" i="40" l="1"/>
  <c r="BU13" i="1" s="1"/>
  <c r="BV23" i="2"/>
  <c r="BU30" i="3"/>
  <c r="BW31" i="2"/>
  <c r="BX32" i="40" a="1"/>
  <c r="BX32" i="40" s="1"/>
  <c r="BX17" i="40" s="1"/>
  <c r="BX29" i="40" a="1"/>
  <c r="BX29" i="40" s="1"/>
  <c r="BX14" i="40" s="1"/>
  <c r="BX25" i="40" a="1"/>
  <c r="BX25" i="40" s="1"/>
  <c r="BX10" i="40" s="1"/>
  <c r="BX28" i="40" a="1"/>
  <c r="BX28" i="40" s="1"/>
  <c r="BX13" i="40" s="1"/>
  <c r="BX24" i="40" a="1"/>
  <c r="BX24" i="40" s="1"/>
  <c r="BX9" i="40" s="1"/>
  <c r="BX31" i="40" a="1"/>
  <c r="BX31" i="40" s="1"/>
  <c r="BX16" i="40" s="1"/>
  <c r="BX30" i="40" a="1"/>
  <c r="BX30" i="40" s="1"/>
  <c r="BX15" i="40" s="1"/>
  <c r="BX27" i="40" a="1"/>
  <c r="BX27" i="40" s="1"/>
  <c r="BX12" i="40" s="1"/>
  <c r="BX23" i="40" a="1"/>
  <c r="BX23" i="40" s="1"/>
  <c r="BX26" i="40" a="1"/>
  <c r="BX26" i="40" s="1"/>
  <c r="BX11" i="40" s="1"/>
  <c r="BV7" i="40"/>
  <c r="BW22" i="2" s="1"/>
  <c r="BY42" i="40"/>
  <c r="BY44" i="40"/>
  <c r="BY43" i="40"/>
  <c r="BY51" i="40"/>
  <c r="BY50" i="40"/>
  <c r="BY49" i="40"/>
  <c r="BY45" i="40"/>
  <c r="BW8" i="40"/>
  <c r="BW7" i="40" s="1"/>
  <c r="BW22" i="40"/>
  <c r="BV6" i="37"/>
  <c r="BV14" i="1" s="1"/>
  <c r="BW9" i="37"/>
  <c r="BW8" i="37"/>
  <c r="BW10" i="37"/>
  <c r="BW11" i="37"/>
  <c r="BW7" i="37"/>
  <c r="BX57" i="37"/>
  <c r="BX45" i="37"/>
  <c r="BX33" i="37"/>
  <c r="BX51" i="37"/>
  <c r="BX39" i="37"/>
  <c r="BX52" i="37"/>
  <c r="BX40" i="37"/>
  <c r="BX58" i="37"/>
  <c r="BX46" i="37"/>
  <c r="BX34" i="37"/>
  <c r="BX59" i="37"/>
  <c r="BX47" i="37"/>
  <c r="BX35" i="37"/>
  <c r="BX53" i="37"/>
  <c r="BX41" i="37"/>
  <c r="BY29" i="37"/>
  <c r="BY28" i="37"/>
  <c r="BY27" i="37"/>
  <c r="BY21" i="37"/>
  <c r="BY22" i="37"/>
  <c r="BY23" i="37"/>
  <c r="BW9" i="43"/>
  <c r="BW11" i="43"/>
  <c r="BW13" i="43"/>
  <c r="BW10" i="43"/>
  <c r="BW12" i="43"/>
  <c r="BX59" i="43"/>
  <c r="BX53" i="43"/>
  <c r="BX47" i="43"/>
  <c r="BX41" i="43"/>
  <c r="BX35" i="43"/>
  <c r="BX54" i="43"/>
  <c r="BX60" i="43"/>
  <c r="BX48" i="43"/>
  <c r="BX42" i="43"/>
  <c r="BX36" i="43"/>
  <c r="BX61" i="43"/>
  <c r="BX49" i="43"/>
  <c r="BX55" i="43"/>
  <c r="BX43" i="43"/>
  <c r="BX37" i="43"/>
  <c r="BY29" i="43"/>
  <c r="BY25" i="43"/>
  <c r="BY24" i="43"/>
  <c r="BY23" i="43"/>
  <c r="BY31" i="43"/>
  <c r="BY30" i="43"/>
  <c r="BY67" i="9"/>
  <c r="BY68" i="9"/>
  <c r="BY66" i="9"/>
  <c r="BX72" i="9"/>
  <c r="BX78" i="9"/>
  <c r="BX74" i="9"/>
  <c r="BX80" i="9"/>
  <c r="BY60" i="9"/>
  <c r="BY84" i="9" s="1"/>
  <c r="BY62" i="9"/>
  <c r="BY86" i="9" s="1"/>
  <c r="BY61" i="9"/>
  <c r="BY85" i="9" s="1"/>
  <c r="BX79" i="9"/>
  <c r="BX73" i="9"/>
  <c r="BY58" i="9"/>
  <c r="BY34" i="9"/>
  <c r="CF63" i="10"/>
  <c r="CF64" i="10"/>
  <c r="CF65" i="10"/>
  <c r="CE85" i="10"/>
  <c r="CE84" i="10"/>
  <c r="CE86" i="10"/>
  <c r="BY21" i="11"/>
  <c r="BY9" i="11" s="1"/>
  <c r="BY34" i="11"/>
  <c r="BY31" i="11" s="1"/>
  <c r="BX9" i="11"/>
  <c r="BZ19" i="11"/>
  <c r="BZ20" i="11"/>
  <c r="BU57" i="11" s="1"/>
  <c r="BY7" i="11"/>
  <c r="BX8" i="11"/>
  <c r="BY8" i="11"/>
  <c r="BY12" i="11"/>
  <c r="BZ14" i="11"/>
  <c r="BZ15" i="11"/>
  <c r="BZ13" i="11"/>
  <c r="BY11" i="10"/>
  <c r="BX29" i="3" s="1"/>
  <c r="CD83" i="10"/>
  <c r="CI54" i="11"/>
  <c r="CE78" i="10"/>
  <c r="BZ50" i="11"/>
  <c r="BZ33" i="11" s="1"/>
  <c r="BZ49" i="11"/>
  <c r="BZ32" i="11" s="1"/>
  <c r="BZ51" i="11"/>
  <c r="BZ4" i="37"/>
  <c r="BZ4" i="10"/>
  <c r="BZ4" i="43"/>
  <c r="BY10" i="10"/>
  <c r="BY8" i="10"/>
  <c r="BY9" i="10"/>
  <c r="BX7" i="10"/>
  <c r="BZ4" i="40"/>
  <c r="CF81" i="10"/>
  <c r="CF80" i="10"/>
  <c r="CF79" i="10"/>
  <c r="CG60" i="10"/>
  <c r="BZ4" i="9"/>
  <c r="BZ59" i="9" s="1"/>
  <c r="BZ4" i="3"/>
  <c r="CA4" i="1"/>
  <c r="CA4" i="2"/>
  <c r="CA19" i="2" s="1"/>
  <c r="CA4" i="11"/>
  <c r="BW18" i="40" l="1"/>
  <c r="BX22" i="2"/>
  <c r="BV30" i="3"/>
  <c r="BX31" i="2"/>
  <c r="BW6" i="37"/>
  <c r="BW14" i="1" s="1"/>
  <c r="BV18" i="40"/>
  <c r="BW23" i="2" s="1"/>
  <c r="BY31" i="40" a="1"/>
  <c r="BY31" i="40" s="1"/>
  <c r="BY16" i="40" s="1"/>
  <c r="BY30" i="40" a="1"/>
  <c r="BY30" i="40" s="1"/>
  <c r="BY15" i="40" s="1"/>
  <c r="BY27" i="40" a="1"/>
  <c r="BY27" i="40" s="1"/>
  <c r="BY12" i="40" s="1"/>
  <c r="BY23" i="40" a="1"/>
  <c r="BY23" i="40" s="1"/>
  <c r="BY26" i="40" a="1"/>
  <c r="BY26" i="40" s="1"/>
  <c r="BY11" i="40" s="1"/>
  <c r="BY32" i="40" a="1"/>
  <c r="BY32" i="40" s="1"/>
  <c r="BY17" i="40" s="1"/>
  <c r="BY25" i="40" a="1"/>
  <c r="BY25" i="40" s="1"/>
  <c r="BY10" i="40" s="1"/>
  <c r="BY28" i="40" a="1"/>
  <c r="BY28" i="40" s="1"/>
  <c r="BY13" i="40" s="1"/>
  <c r="BY24" i="40" a="1"/>
  <c r="BY24" i="40" s="1"/>
  <c r="BY9" i="40" s="1"/>
  <c r="BY29" i="40" a="1"/>
  <c r="BY29" i="40" s="1"/>
  <c r="BY14" i="40" s="1"/>
  <c r="BX8" i="40"/>
  <c r="BX7" i="40" s="1"/>
  <c r="BY22" i="2" s="1"/>
  <c r="BX22" i="40"/>
  <c r="BZ45" i="40"/>
  <c r="BZ44" i="40"/>
  <c r="BZ43" i="40"/>
  <c r="BZ42" i="40"/>
  <c r="BZ51" i="40"/>
  <c r="BZ50" i="40"/>
  <c r="BZ49" i="40"/>
  <c r="BX8" i="37"/>
  <c r="BX6" i="11"/>
  <c r="BW22" i="3" s="1"/>
  <c r="BX9" i="37"/>
  <c r="BX11" i="37"/>
  <c r="BX10" i="37"/>
  <c r="BX7" i="37"/>
  <c r="BX12" i="43"/>
  <c r="BY53" i="37"/>
  <c r="BY47" i="37"/>
  <c r="BY59" i="37"/>
  <c r="BY35" i="37"/>
  <c r="BY41" i="37"/>
  <c r="BZ22" i="37"/>
  <c r="BZ29" i="37"/>
  <c r="BZ27" i="37"/>
  <c r="BZ23" i="37"/>
  <c r="BZ21" i="37"/>
  <c r="BZ28" i="37"/>
  <c r="BY58" i="37"/>
  <c r="BY52" i="37"/>
  <c r="BY34" i="37"/>
  <c r="BY40" i="37"/>
  <c r="BY46" i="37"/>
  <c r="BY39" i="37"/>
  <c r="BY45" i="37"/>
  <c r="BY57" i="37"/>
  <c r="BY51" i="37"/>
  <c r="BY33" i="37"/>
  <c r="BX10" i="43"/>
  <c r="BX11" i="43"/>
  <c r="BX9" i="43"/>
  <c r="BX13" i="43"/>
  <c r="BY59" i="43"/>
  <c r="BY53" i="43"/>
  <c r="BY47" i="43"/>
  <c r="BY41" i="43"/>
  <c r="BY35" i="43"/>
  <c r="BY54" i="43"/>
  <c r="BY60" i="43"/>
  <c r="BY42" i="43"/>
  <c r="BY48" i="43"/>
  <c r="BY36" i="43"/>
  <c r="BY61" i="43"/>
  <c r="BY49" i="43"/>
  <c r="BY55" i="43"/>
  <c r="BY43" i="43"/>
  <c r="BY37" i="43"/>
  <c r="BZ24" i="43"/>
  <c r="BZ23" i="43"/>
  <c r="BZ31" i="43"/>
  <c r="BZ30" i="43"/>
  <c r="BZ29" i="43"/>
  <c r="BZ25" i="43"/>
  <c r="BZ68" i="9"/>
  <c r="BZ66" i="9"/>
  <c r="BZ67" i="9"/>
  <c r="BY79" i="9"/>
  <c r="BY73" i="9"/>
  <c r="BY74" i="9"/>
  <c r="BY80" i="9"/>
  <c r="BY72" i="9"/>
  <c r="BY78" i="9"/>
  <c r="BZ62" i="9"/>
  <c r="BZ86" i="9" s="1"/>
  <c r="BZ61" i="9"/>
  <c r="BZ85" i="9" s="1"/>
  <c r="BZ60" i="9"/>
  <c r="BZ84" i="9" s="1"/>
  <c r="BZ58" i="9"/>
  <c r="BZ34" i="9"/>
  <c r="CG63" i="10"/>
  <c r="CG64" i="10"/>
  <c r="CG65" i="10"/>
  <c r="CF85" i="10"/>
  <c r="CF84" i="10"/>
  <c r="CF86" i="10"/>
  <c r="BZ21" i="11"/>
  <c r="BZ9" i="11" s="1"/>
  <c r="BZ34" i="11"/>
  <c r="BZ31" i="11" s="1"/>
  <c r="CA19" i="11"/>
  <c r="CA20" i="11"/>
  <c r="BV57" i="11" s="1"/>
  <c r="BY18" i="11"/>
  <c r="BZ7" i="11"/>
  <c r="CA15" i="11"/>
  <c r="CA13" i="11"/>
  <c r="CA14" i="11"/>
  <c r="BZ12" i="11"/>
  <c r="BZ11" i="10"/>
  <c r="BY29" i="3" s="1"/>
  <c r="CE83" i="10"/>
  <c r="CJ54" i="11"/>
  <c r="CF78" i="10"/>
  <c r="BY6" i="11"/>
  <c r="BX22" i="3" s="1"/>
  <c r="CA50" i="11"/>
  <c r="CA33" i="11" s="1"/>
  <c r="CA51" i="11"/>
  <c r="CA49" i="11"/>
  <c r="CA32" i="11" s="1"/>
  <c r="BY7" i="10"/>
  <c r="BZ8" i="10"/>
  <c r="BZ9" i="10"/>
  <c r="BZ10" i="10"/>
  <c r="CA4" i="43"/>
  <c r="CA4" i="40"/>
  <c r="CA4" i="37"/>
  <c r="CA4" i="10"/>
  <c r="CG81" i="10"/>
  <c r="CG80" i="10"/>
  <c r="CG79" i="10"/>
  <c r="CH60" i="10"/>
  <c r="CA4" i="9"/>
  <c r="CA59" i="9" s="1"/>
  <c r="CC4" i="1"/>
  <c r="CB4" i="11"/>
  <c r="CB4" i="1"/>
  <c r="CA4" i="3"/>
  <c r="CB4" i="2"/>
  <c r="CB19" i="2" s="1"/>
  <c r="AC6" i="11"/>
  <c r="P6" i="11"/>
  <c r="BW30" i="3" l="1"/>
  <c r="BY31" i="2"/>
  <c r="BY8" i="37"/>
  <c r="BW6" i="40"/>
  <c r="BW13" i="1" s="1"/>
  <c r="BX23" i="2"/>
  <c r="BX18" i="40"/>
  <c r="BZ30" i="40" a="1"/>
  <c r="BZ30" i="40" s="1"/>
  <c r="BZ15" i="40" s="1"/>
  <c r="BZ31" i="40" a="1"/>
  <c r="BZ31" i="40" s="1"/>
  <c r="BZ16" i="40" s="1"/>
  <c r="BZ27" i="40" a="1"/>
  <c r="BZ27" i="40" s="1"/>
  <c r="BZ12" i="40" s="1"/>
  <c r="BZ26" i="40" a="1"/>
  <c r="BZ26" i="40" s="1"/>
  <c r="BZ11" i="40" s="1"/>
  <c r="BZ23" i="40" a="1"/>
  <c r="BZ23" i="40" s="1"/>
  <c r="BZ32" i="40" a="1"/>
  <c r="BZ32" i="40" s="1"/>
  <c r="BZ17" i="40" s="1"/>
  <c r="BZ28" i="40" a="1"/>
  <c r="BZ28" i="40" s="1"/>
  <c r="BZ13" i="40" s="1"/>
  <c r="BZ25" i="40" a="1"/>
  <c r="BZ25" i="40" s="1"/>
  <c r="BZ10" i="40" s="1"/>
  <c r="BZ24" i="40" a="1"/>
  <c r="BZ24" i="40" s="1"/>
  <c r="BZ9" i="40" s="1"/>
  <c r="BZ29" i="40" a="1"/>
  <c r="BZ29" i="40" s="1"/>
  <c r="BZ14" i="40" s="1"/>
  <c r="BY8" i="40"/>
  <c r="BY7" i="40" s="1"/>
  <c r="BY22" i="40"/>
  <c r="CA45" i="40"/>
  <c r="CA44" i="40"/>
  <c r="CA43" i="40"/>
  <c r="CA42" i="40"/>
  <c r="CA51" i="40"/>
  <c r="CA50" i="40"/>
  <c r="CA49" i="40"/>
  <c r="BV6" i="40"/>
  <c r="BV13" i="1" s="1"/>
  <c r="BX6" i="37"/>
  <c r="BX14" i="1" s="1"/>
  <c r="BY10" i="37"/>
  <c r="BY11" i="37"/>
  <c r="BY9" i="37"/>
  <c r="BY7" i="37"/>
  <c r="BY10" i="43"/>
  <c r="BY12" i="43"/>
  <c r="CA29" i="37"/>
  <c r="CA28" i="37"/>
  <c r="CA27" i="37"/>
  <c r="CA23" i="37"/>
  <c r="CA22" i="37"/>
  <c r="CA21" i="37"/>
  <c r="BZ58" i="37"/>
  <c r="BZ46" i="37"/>
  <c r="BZ34" i="37"/>
  <c r="BZ52" i="37"/>
  <c r="BZ40" i="37"/>
  <c r="BZ51" i="37"/>
  <c r="BZ39" i="37"/>
  <c r="BZ57" i="37"/>
  <c r="BZ45" i="37"/>
  <c r="BZ33" i="37"/>
  <c r="BZ53" i="37"/>
  <c r="BZ41" i="37"/>
  <c r="BZ59" i="37"/>
  <c r="BZ47" i="37"/>
  <c r="BZ35" i="37"/>
  <c r="BY11" i="43"/>
  <c r="BY13" i="43"/>
  <c r="BY9" i="43"/>
  <c r="BZ61" i="43"/>
  <c r="BZ55" i="43"/>
  <c r="BZ49" i="43"/>
  <c r="BZ43" i="43"/>
  <c r="BZ37" i="43"/>
  <c r="BZ59" i="43"/>
  <c r="BZ53" i="43"/>
  <c r="BZ41" i="43"/>
  <c r="BZ35" i="43"/>
  <c r="BZ47" i="43"/>
  <c r="BZ54" i="43"/>
  <c r="BZ48" i="43"/>
  <c r="BZ42" i="43"/>
  <c r="BZ36" i="43"/>
  <c r="BZ60" i="43"/>
  <c r="CA23" i="43"/>
  <c r="CA31" i="43"/>
  <c r="CA30" i="43"/>
  <c r="CA25" i="43"/>
  <c r="CA29" i="43"/>
  <c r="CA24" i="43"/>
  <c r="CA68" i="9"/>
  <c r="CA66" i="9"/>
  <c r="CA67" i="9"/>
  <c r="BZ79" i="9"/>
  <c r="BZ73" i="9"/>
  <c r="BZ80" i="9"/>
  <c r="BZ74" i="9"/>
  <c r="CA61" i="9"/>
  <c r="CA85" i="9" s="1"/>
  <c r="CA62" i="9"/>
  <c r="CA86" i="9" s="1"/>
  <c r="CA60" i="9"/>
  <c r="CA84" i="9" s="1"/>
  <c r="BZ78" i="9"/>
  <c r="BZ72" i="9"/>
  <c r="CA34" i="9"/>
  <c r="CB34" i="9" s="1"/>
  <c r="CA58" i="9"/>
  <c r="CH64" i="10"/>
  <c r="CH63" i="10"/>
  <c r="CH65" i="10"/>
  <c r="CG85" i="10"/>
  <c r="CG84" i="10"/>
  <c r="CG86" i="10"/>
  <c r="BZ18" i="11"/>
  <c r="CA34" i="11"/>
  <c r="CA31" i="11" s="1"/>
  <c r="CA7" i="11"/>
  <c r="CB19" i="11"/>
  <c r="CC19" i="11" s="1"/>
  <c r="CB20" i="11"/>
  <c r="CA21" i="11"/>
  <c r="CA9" i="11" s="1"/>
  <c r="BZ8" i="11"/>
  <c r="BZ6" i="11" s="1"/>
  <c r="BY22" i="3" s="1"/>
  <c r="CB15" i="11"/>
  <c r="CB13" i="11"/>
  <c r="CB14" i="11"/>
  <c r="CA12" i="11"/>
  <c r="CA11" i="10"/>
  <c r="BZ29" i="3" s="1"/>
  <c r="CF83" i="10"/>
  <c r="CK54" i="11"/>
  <c r="CG78" i="10"/>
  <c r="CB50" i="11"/>
  <c r="CB49" i="11"/>
  <c r="CB32" i="11" s="1"/>
  <c r="CB51" i="11"/>
  <c r="CB34" i="11" s="1"/>
  <c r="CC34" i="11" s="1"/>
  <c r="CA10" i="10"/>
  <c r="CA9" i="10"/>
  <c r="CA8" i="10"/>
  <c r="CB4" i="43"/>
  <c r="CB4" i="40"/>
  <c r="CB4" i="37"/>
  <c r="CB4" i="10"/>
  <c r="BZ7" i="10"/>
  <c r="CC4" i="43"/>
  <c r="CC4" i="40"/>
  <c r="CC4" i="37"/>
  <c r="CH81" i="10"/>
  <c r="CH79" i="10"/>
  <c r="CH80" i="10"/>
  <c r="CI60" i="10"/>
  <c r="CB4" i="9"/>
  <c r="CC4" i="2"/>
  <c r="CC19" i="2" s="1"/>
  <c r="CB4" i="3"/>
  <c r="CC4" i="11"/>
  <c r="CC4" i="9"/>
  <c r="CC59" i="9" s="1"/>
  <c r="CD4" i="1"/>
  <c r="CD4" i="11"/>
  <c r="CC4" i="3"/>
  <c r="CD4" i="2"/>
  <c r="CD19" i="2" s="1"/>
  <c r="BY18" i="40" l="1"/>
  <c r="BZ22" i="2"/>
  <c r="BX6" i="40"/>
  <c r="BX13" i="1" s="1"/>
  <c r="BY23" i="2"/>
  <c r="BX30" i="3"/>
  <c r="BZ31" i="2"/>
  <c r="BY6" i="37"/>
  <c r="BY14" i="1" s="1"/>
  <c r="BZ8" i="40"/>
  <c r="BZ7" i="40" s="1"/>
  <c r="CA22" i="2" s="1"/>
  <c r="BZ22" i="40"/>
  <c r="CA27" i="40" a="1"/>
  <c r="CA27" i="40" s="1"/>
  <c r="CA26" i="40" a="1"/>
  <c r="CA26" i="40" s="1"/>
  <c r="CA23" i="40" a="1"/>
  <c r="CA23" i="40" s="1"/>
  <c r="CA32" i="40" a="1"/>
  <c r="CA32" i="40" s="1"/>
  <c r="CA28" i="40" a="1"/>
  <c r="CA28" i="40" s="1"/>
  <c r="CA25" i="40" a="1"/>
  <c r="CA25" i="40" s="1"/>
  <c r="CA24" i="40" a="1"/>
  <c r="CA24" i="40" s="1"/>
  <c r="CA29" i="40" a="1"/>
  <c r="CA29" i="40" s="1"/>
  <c r="CA30" i="40" a="1"/>
  <c r="CA30" i="40" s="1"/>
  <c r="CA31" i="40" a="1"/>
  <c r="CA31" i="40" s="1"/>
  <c r="CC42" i="40"/>
  <c r="CC51" i="40"/>
  <c r="CC50" i="40"/>
  <c r="CC49" i="40"/>
  <c r="CC45" i="40"/>
  <c r="CC44" i="40"/>
  <c r="CC43" i="40"/>
  <c r="BZ9" i="37"/>
  <c r="BZ10" i="37"/>
  <c r="BZ7" i="37"/>
  <c r="BZ11" i="37"/>
  <c r="BZ8" i="37"/>
  <c r="BZ12" i="43"/>
  <c r="CA57" i="37"/>
  <c r="CA45" i="37"/>
  <c r="CA33" i="37"/>
  <c r="CA51" i="37"/>
  <c r="CA39" i="37"/>
  <c r="CA58" i="37"/>
  <c r="CA52" i="37"/>
  <c r="CA40" i="37"/>
  <c r="CA34" i="37"/>
  <c r="CA46" i="37"/>
  <c r="CA53" i="37"/>
  <c r="CA59" i="37"/>
  <c r="CA47" i="37"/>
  <c r="CA35" i="37"/>
  <c r="CA41" i="37"/>
  <c r="CC29" i="37"/>
  <c r="CC27" i="37"/>
  <c r="CC23" i="37"/>
  <c r="CC21" i="37"/>
  <c r="CC28" i="37"/>
  <c r="CC22" i="37"/>
  <c r="BZ11" i="43"/>
  <c r="BZ10" i="43"/>
  <c r="BZ13" i="43"/>
  <c r="BZ9" i="43"/>
  <c r="CA60" i="43"/>
  <c r="CA54" i="43"/>
  <c r="CA48" i="43"/>
  <c r="CA42" i="43"/>
  <c r="CA36" i="43"/>
  <c r="CA55" i="43"/>
  <c r="CA61" i="43"/>
  <c r="CA49" i="43"/>
  <c r="CA43" i="43"/>
  <c r="CA37" i="43"/>
  <c r="CA53" i="43"/>
  <c r="CA59" i="43"/>
  <c r="CA47" i="43"/>
  <c r="CA41" i="43"/>
  <c r="CA35" i="43"/>
  <c r="CC31" i="43"/>
  <c r="CC30" i="43"/>
  <c r="CC29" i="43"/>
  <c r="CC25" i="43"/>
  <c r="CC24" i="43"/>
  <c r="CC23" i="43"/>
  <c r="CC68" i="9"/>
  <c r="CC66" i="9"/>
  <c r="CC67" i="9"/>
  <c r="CC61" i="9"/>
  <c r="CC85" i="9" s="1"/>
  <c r="CC62" i="9"/>
  <c r="CC86" i="9" s="1"/>
  <c r="CC60" i="9"/>
  <c r="CC84" i="9" s="1"/>
  <c r="CA74" i="9"/>
  <c r="CA80" i="9"/>
  <c r="CA79" i="9"/>
  <c r="CA73" i="9"/>
  <c r="CA78" i="9"/>
  <c r="CA72" i="9"/>
  <c r="CC58" i="9"/>
  <c r="CC34" i="9"/>
  <c r="CI63" i="10"/>
  <c r="CI64" i="10"/>
  <c r="CI65" i="10"/>
  <c r="CH85" i="10"/>
  <c r="CH84" i="10"/>
  <c r="CH86" i="10"/>
  <c r="CB7" i="11"/>
  <c r="CC7" i="11" s="1"/>
  <c r="CC32" i="11"/>
  <c r="CC20" i="11"/>
  <c r="CB33" i="11"/>
  <c r="CC33" i="11" s="1"/>
  <c r="CA18" i="11"/>
  <c r="CD20" i="11"/>
  <c r="BX57" i="11" s="1"/>
  <c r="CD19" i="11"/>
  <c r="CB21" i="11"/>
  <c r="CC21" i="11" s="1"/>
  <c r="CA8" i="11"/>
  <c r="CA6" i="11" s="1"/>
  <c r="BZ22" i="3" s="1"/>
  <c r="CB8" i="11"/>
  <c r="CD14" i="11"/>
  <c r="CD15" i="11"/>
  <c r="CD13" i="11"/>
  <c r="CC14" i="11"/>
  <c r="CB12" i="11"/>
  <c r="CC13" i="11"/>
  <c r="CC15" i="11"/>
  <c r="CB11" i="10"/>
  <c r="CA29" i="3" s="1"/>
  <c r="CG83" i="10"/>
  <c r="CL54" i="11"/>
  <c r="CH78" i="10"/>
  <c r="CD51" i="11"/>
  <c r="CD49" i="11"/>
  <c r="CD32" i="11" s="1"/>
  <c r="CD50" i="11"/>
  <c r="CD33" i="11" s="1"/>
  <c r="CA7" i="10"/>
  <c r="CC4" i="10"/>
  <c r="CD4" i="37"/>
  <c r="CD4" i="40"/>
  <c r="CD4" i="10"/>
  <c r="CD4" i="43"/>
  <c r="CB9" i="10"/>
  <c r="CC9" i="10" s="1"/>
  <c r="CB10" i="10"/>
  <c r="CC10" i="10" s="1"/>
  <c r="CB8" i="10"/>
  <c r="CI81" i="10"/>
  <c r="CI80" i="10"/>
  <c r="CI79" i="10"/>
  <c r="CJ60" i="10"/>
  <c r="CD4" i="9"/>
  <c r="CD59" i="9" s="1"/>
  <c r="CE4" i="1"/>
  <c r="CD4" i="3"/>
  <c r="CE4" i="11"/>
  <c r="CE4" i="2"/>
  <c r="CE19" i="2" s="1"/>
  <c r="BY6" i="40" l="1"/>
  <c r="BY13" i="1" s="1"/>
  <c r="BZ23" i="2"/>
  <c r="BY30" i="3"/>
  <c r="CA31" i="2"/>
  <c r="CA9" i="37"/>
  <c r="CB9" i="37" s="1"/>
  <c r="CB28" i="40"/>
  <c r="CA13" i="40"/>
  <c r="CB13" i="40" s="1"/>
  <c r="CB32" i="40"/>
  <c r="CA17" i="40"/>
  <c r="CB17" i="40" s="1"/>
  <c r="CB25" i="40"/>
  <c r="CA10" i="40"/>
  <c r="CB10" i="40" s="1"/>
  <c r="BZ18" i="40"/>
  <c r="CA8" i="40"/>
  <c r="CB8" i="40" s="1"/>
  <c r="CA22" i="40"/>
  <c r="CB22" i="40" s="1"/>
  <c r="CB23" i="40"/>
  <c r="CB31" i="40"/>
  <c r="CA16" i="40"/>
  <c r="CB16" i="40" s="1"/>
  <c r="CB26" i="40"/>
  <c r="CA11" i="40"/>
  <c r="CB11" i="40" s="1"/>
  <c r="CB30" i="40"/>
  <c r="CA15" i="40"/>
  <c r="CB15" i="40" s="1"/>
  <c r="CB27" i="40"/>
  <c r="CA12" i="40"/>
  <c r="CA14" i="40"/>
  <c r="CB14" i="40" s="1"/>
  <c r="CB29" i="40"/>
  <c r="CD45" i="40"/>
  <c r="CD44" i="40"/>
  <c r="CD43" i="40"/>
  <c r="CD42" i="40"/>
  <c r="CD51" i="40"/>
  <c r="CD50" i="40"/>
  <c r="CD49" i="40"/>
  <c r="CC24" i="40" a="1"/>
  <c r="CC24" i="40" s="1"/>
  <c r="CC9" i="40" s="1"/>
  <c r="CC23" i="40" a="1"/>
  <c r="CC23" i="40" s="1"/>
  <c r="CC28" i="40" a="1"/>
  <c r="CC28" i="40" s="1"/>
  <c r="CC13" i="40" s="1"/>
  <c r="CC27" i="40" a="1"/>
  <c r="CC27" i="40" s="1"/>
  <c r="CC12" i="40" s="1"/>
  <c r="CC31" i="40" a="1"/>
  <c r="CC31" i="40" s="1"/>
  <c r="CC16" i="40" s="1"/>
  <c r="CC25" i="40" a="1"/>
  <c r="CC25" i="40" s="1"/>
  <c r="CC10" i="40" s="1"/>
  <c r="CC32" i="40" a="1"/>
  <c r="CC32" i="40" s="1"/>
  <c r="CC17" i="40" s="1"/>
  <c r="CC26" i="40" a="1"/>
  <c r="CC26" i="40" s="1"/>
  <c r="CC11" i="40" s="1"/>
  <c r="CC29" i="40" a="1"/>
  <c r="CC29" i="40" s="1"/>
  <c r="CC14" i="40" s="1"/>
  <c r="CC30" i="40" a="1"/>
  <c r="CC30" i="40" s="1"/>
  <c r="CC15" i="40" s="1"/>
  <c r="CB24" i="40"/>
  <c r="CA9" i="40"/>
  <c r="CB9" i="40" s="1"/>
  <c r="BZ6" i="37"/>
  <c r="BZ14" i="1" s="1"/>
  <c r="CA7" i="37"/>
  <c r="CA11" i="37"/>
  <c r="CB11" i="37" s="1"/>
  <c r="CA8" i="37"/>
  <c r="CB8" i="37" s="1"/>
  <c r="CA10" i="37"/>
  <c r="CB10" i="37" s="1"/>
  <c r="CA10" i="43"/>
  <c r="CB10" i="43" s="1"/>
  <c r="CA12" i="43"/>
  <c r="CB12" i="43" s="1"/>
  <c r="CC58" i="37"/>
  <c r="CC46" i="37"/>
  <c r="CC34" i="37"/>
  <c r="CC52" i="37"/>
  <c r="CC40" i="37"/>
  <c r="CC51" i="37"/>
  <c r="CC39" i="37"/>
  <c r="CC57" i="37"/>
  <c r="CC45" i="37"/>
  <c r="CC33" i="37"/>
  <c r="CC53" i="37"/>
  <c r="CC41" i="37"/>
  <c r="CC59" i="37"/>
  <c r="CC47" i="37"/>
  <c r="CC35" i="37"/>
  <c r="CD29" i="37"/>
  <c r="CD28" i="37"/>
  <c r="CD27" i="37"/>
  <c r="CD23" i="37"/>
  <c r="CD21" i="37"/>
  <c r="CD22" i="37"/>
  <c r="CA11" i="43"/>
  <c r="CB11" i="43" s="1"/>
  <c r="CA13" i="43"/>
  <c r="CB13" i="43" s="1"/>
  <c r="CA9" i="43"/>
  <c r="CB9" i="43" s="1"/>
  <c r="CC59" i="43"/>
  <c r="CC53" i="43"/>
  <c r="CC47" i="43"/>
  <c r="CC41" i="43"/>
  <c r="CC35" i="43"/>
  <c r="CC54" i="43"/>
  <c r="CC60" i="43"/>
  <c r="CC48" i="43"/>
  <c r="CC42" i="43"/>
  <c r="CC36" i="43"/>
  <c r="CC61" i="43"/>
  <c r="CC55" i="43"/>
  <c r="CC49" i="43"/>
  <c r="CC43" i="43"/>
  <c r="CC37" i="43"/>
  <c r="CD31" i="43"/>
  <c r="CD30" i="43"/>
  <c r="CD29" i="43"/>
  <c r="CD25" i="43"/>
  <c r="CD24" i="43"/>
  <c r="CD23" i="43"/>
  <c r="CD68" i="9"/>
  <c r="CD67" i="9"/>
  <c r="CD66" i="9"/>
  <c r="CD61" i="9"/>
  <c r="CD85" i="9" s="1"/>
  <c r="CD60" i="9"/>
  <c r="CD84" i="9" s="1"/>
  <c r="CD62" i="9"/>
  <c r="CD86" i="9" s="1"/>
  <c r="CC78" i="9"/>
  <c r="CC72" i="9"/>
  <c r="CC80" i="9"/>
  <c r="CC74" i="9"/>
  <c r="CC73" i="9"/>
  <c r="CC79" i="9"/>
  <c r="CD34" i="9"/>
  <c r="CD58" i="9"/>
  <c r="CJ64" i="10"/>
  <c r="CJ63" i="10"/>
  <c r="CJ65" i="10"/>
  <c r="CI85" i="10"/>
  <c r="CI84" i="10"/>
  <c r="CI86" i="10"/>
  <c r="CD21" i="11"/>
  <c r="CD9" i="11" s="1"/>
  <c r="CD34" i="11"/>
  <c r="CD31" i="11" s="1"/>
  <c r="CB31" i="11"/>
  <c r="CC31" i="11" s="1"/>
  <c r="CB18" i="11"/>
  <c r="CC18" i="11" s="1"/>
  <c r="CB9" i="11"/>
  <c r="CC9" i="11" s="1"/>
  <c r="CD7" i="11"/>
  <c r="CC8" i="11"/>
  <c r="CE20" i="11"/>
  <c r="BY57" i="11" s="1"/>
  <c r="CE19" i="11"/>
  <c r="CD8" i="11"/>
  <c r="CE14" i="11"/>
  <c r="CE15" i="11"/>
  <c r="CE13" i="11"/>
  <c r="CD12" i="11"/>
  <c r="CD11" i="10"/>
  <c r="CC29" i="3" s="1"/>
  <c r="CC12" i="11"/>
  <c r="CH83" i="10"/>
  <c r="CM54" i="11"/>
  <c r="CI78" i="10"/>
  <c r="CE50" i="11"/>
  <c r="CE33" i="11" s="1"/>
  <c r="CE51" i="11"/>
  <c r="CE49" i="11"/>
  <c r="CE32" i="11" s="1"/>
  <c r="CE4" i="10"/>
  <c r="CE4" i="40"/>
  <c r="CE4" i="43"/>
  <c r="CD9" i="10"/>
  <c r="CD8" i="10"/>
  <c r="CD10" i="10"/>
  <c r="CE4" i="37"/>
  <c r="CB7" i="10"/>
  <c r="CC7" i="10" s="1"/>
  <c r="CC8" i="10"/>
  <c r="CJ81" i="10"/>
  <c r="CJ80" i="10"/>
  <c r="CJ79" i="10"/>
  <c r="CK60" i="10"/>
  <c r="CE4" i="9"/>
  <c r="CE59" i="9" s="1"/>
  <c r="CF4" i="1"/>
  <c r="CF4" i="11"/>
  <c r="CF4" i="2"/>
  <c r="CF19" i="2" s="1"/>
  <c r="CE4" i="3"/>
  <c r="CC10" i="37" l="1"/>
  <c r="BZ6" i="40"/>
  <c r="BZ13" i="1" s="1"/>
  <c r="CA23" i="2"/>
  <c r="BZ30" i="3"/>
  <c r="CB31" i="2"/>
  <c r="CD18" i="11"/>
  <c r="CB6" i="11"/>
  <c r="CA22" i="3" s="1"/>
  <c r="CB22" i="3" s="1"/>
  <c r="CC8" i="40"/>
  <c r="CC22" i="40"/>
  <c r="CD27" i="40" a="1"/>
  <c r="CD27" i="40" s="1"/>
  <c r="CD12" i="40" s="1"/>
  <c r="CD24" i="40" a="1"/>
  <c r="CD24" i="40" s="1"/>
  <c r="CD9" i="40" s="1"/>
  <c r="CD31" i="40" a="1"/>
  <c r="CD31" i="40" s="1"/>
  <c r="CD16" i="40" s="1"/>
  <c r="CD28" i="40" a="1"/>
  <c r="CD28" i="40" s="1"/>
  <c r="CD13" i="40" s="1"/>
  <c r="CD25" i="40" a="1"/>
  <c r="CD25" i="40" s="1"/>
  <c r="CD10" i="40" s="1"/>
  <c r="CD29" i="40" a="1"/>
  <c r="CD29" i="40" s="1"/>
  <c r="CD14" i="40" s="1"/>
  <c r="CD32" i="40" a="1"/>
  <c r="CD32" i="40" s="1"/>
  <c r="CD17" i="40" s="1"/>
  <c r="CD30" i="40" a="1"/>
  <c r="CD30" i="40" s="1"/>
  <c r="CD15" i="40" s="1"/>
  <c r="CD26" i="40" a="1"/>
  <c r="CD26" i="40" s="1"/>
  <c r="CD11" i="40" s="1"/>
  <c r="CD23" i="40" a="1"/>
  <c r="CD23" i="40" s="1"/>
  <c r="CE51" i="40"/>
  <c r="CE49" i="40"/>
  <c r="CE45" i="40"/>
  <c r="CE44" i="40"/>
  <c r="CE43" i="40"/>
  <c r="CE50" i="40"/>
  <c r="CE42" i="40"/>
  <c r="CA7" i="40"/>
  <c r="CB22" i="2" s="1"/>
  <c r="CC22" i="2" s="1"/>
  <c r="CB12" i="40"/>
  <c r="CA6" i="37"/>
  <c r="CC8" i="37"/>
  <c r="CB7" i="37"/>
  <c r="CC7" i="37"/>
  <c r="CC9" i="37"/>
  <c r="CC11" i="37"/>
  <c r="CE29" i="37"/>
  <c r="CE28" i="37"/>
  <c r="CE27" i="37"/>
  <c r="CE23" i="37"/>
  <c r="CE22" i="37"/>
  <c r="CE21" i="37"/>
  <c r="CD52" i="37"/>
  <c r="CD40" i="37"/>
  <c r="CD34" i="37"/>
  <c r="CD58" i="37"/>
  <c r="CD46" i="37"/>
  <c r="CD57" i="37"/>
  <c r="CD45" i="37"/>
  <c r="CD33" i="37"/>
  <c r="CD51" i="37"/>
  <c r="CD39" i="37"/>
  <c r="CD59" i="37"/>
  <c r="CD47" i="37"/>
  <c r="CD35" i="37"/>
  <c r="CD53" i="37"/>
  <c r="CD41" i="37"/>
  <c r="CC13" i="43"/>
  <c r="CC10" i="43"/>
  <c r="CC12" i="43"/>
  <c r="CC9" i="43"/>
  <c r="CC11" i="43"/>
  <c r="CD59" i="43"/>
  <c r="CD53" i="43"/>
  <c r="CD41" i="43"/>
  <c r="CD47" i="43"/>
  <c r="CD35" i="43"/>
  <c r="CD54" i="43"/>
  <c r="CD60" i="43"/>
  <c r="CD48" i="43"/>
  <c r="CD42" i="43"/>
  <c r="CD36" i="43"/>
  <c r="CD61" i="43"/>
  <c r="CD55" i="43"/>
  <c r="CD49" i="43"/>
  <c r="CD43" i="43"/>
  <c r="CD37" i="43"/>
  <c r="CE31" i="43"/>
  <c r="CE30" i="43"/>
  <c r="CE29" i="43"/>
  <c r="CE25" i="43"/>
  <c r="CE24" i="43"/>
  <c r="CE23" i="43"/>
  <c r="CE67" i="9"/>
  <c r="CE68" i="9"/>
  <c r="CE66" i="9"/>
  <c r="CD73" i="9"/>
  <c r="CD79" i="9"/>
  <c r="CE61" i="9"/>
  <c r="CE85" i="9" s="1"/>
  <c r="CE60" i="9"/>
  <c r="CE84" i="9" s="1"/>
  <c r="CE62" i="9"/>
  <c r="CE86" i="9" s="1"/>
  <c r="CD80" i="9"/>
  <c r="CD74" i="9"/>
  <c r="CD78" i="9"/>
  <c r="CD72" i="9"/>
  <c r="CE58" i="9"/>
  <c r="CE34" i="9"/>
  <c r="CK64" i="10"/>
  <c r="CK63" i="10"/>
  <c r="CK65" i="10"/>
  <c r="CJ85" i="10"/>
  <c r="CJ84" i="10"/>
  <c r="CJ86" i="10"/>
  <c r="CE34" i="11"/>
  <c r="CE31" i="11" s="1"/>
  <c r="CE21" i="11"/>
  <c r="CE18" i="11" s="1"/>
  <c r="CF20" i="11"/>
  <c r="CF19" i="11"/>
  <c r="CE7" i="11"/>
  <c r="CE8" i="11"/>
  <c r="CE12" i="11"/>
  <c r="CF14" i="11"/>
  <c r="CF15" i="11"/>
  <c r="CF13" i="11"/>
  <c r="CE11" i="10"/>
  <c r="CD29" i="3" s="1"/>
  <c r="CI83" i="10"/>
  <c r="CN54" i="11"/>
  <c r="CD6" i="11"/>
  <c r="CC22" i="3" s="1"/>
  <c r="CJ78" i="10"/>
  <c r="CF50" i="11"/>
  <c r="CF33" i="11" s="1"/>
  <c r="CF51" i="11"/>
  <c r="CF49" i="11"/>
  <c r="CF32" i="11" s="1"/>
  <c r="CF4" i="37"/>
  <c r="CF4" i="40"/>
  <c r="CF4" i="10"/>
  <c r="CE10" i="10"/>
  <c r="CE8" i="10"/>
  <c r="CE9" i="10"/>
  <c r="CD7" i="10"/>
  <c r="CF4" i="43"/>
  <c r="CK81" i="10"/>
  <c r="CK80" i="10"/>
  <c r="CK79" i="10"/>
  <c r="CL60" i="10"/>
  <c r="CF4" i="9"/>
  <c r="CF59" i="9" s="1"/>
  <c r="CG4" i="1"/>
  <c r="CG4" i="11"/>
  <c r="CF4" i="3"/>
  <c r="CG4" i="2"/>
  <c r="CG19" i="2" s="1"/>
  <c r="CC6" i="11" l="1"/>
  <c r="CC6" i="37"/>
  <c r="CC14" i="1" s="1"/>
  <c r="CA30" i="3"/>
  <c r="CB30" i="3" s="1"/>
  <c r="CC31" i="2"/>
  <c r="CD31" i="2" s="1"/>
  <c r="CB6" i="37"/>
  <c r="CA14" i="1"/>
  <c r="CB14" i="1" s="1"/>
  <c r="CE32" i="40" a="1"/>
  <c r="CE32" i="40" s="1"/>
  <c r="CE17" i="40" s="1"/>
  <c r="CE31" i="40" a="1"/>
  <c r="CE31" i="40" s="1"/>
  <c r="CE16" i="40" s="1"/>
  <c r="CE28" i="40" a="1"/>
  <c r="CE28" i="40" s="1"/>
  <c r="CE13" i="40" s="1"/>
  <c r="CE29" i="40" a="1"/>
  <c r="CE29" i="40" s="1"/>
  <c r="CE14" i="40" s="1"/>
  <c r="CE25" i="40" a="1"/>
  <c r="CE25" i="40" s="1"/>
  <c r="CE10" i="40" s="1"/>
  <c r="CE30" i="40" a="1"/>
  <c r="CE30" i="40" s="1"/>
  <c r="CE15" i="40" s="1"/>
  <c r="CE26" i="40" a="1"/>
  <c r="CE26" i="40" s="1"/>
  <c r="CE11" i="40" s="1"/>
  <c r="CE23" i="40" a="1"/>
  <c r="CE23" i="40" s="1"/>
  <c r="CE8" i="40" s="1"/>
  <c r="CE24" i="40" a="1"/>
  <c r="CE24" i="40" s="1"/>
  <c r="CE27" i="40" a="1"/>
  <c r="CE27" i="40" s="1"/>
  <c r="CE12" i="40" s="1"/>
  <c r="CC7" i="40"/>
  <c r="CD22" i="2" s="1"/>
  <c r="CA18" i="40"/>
  <c r="CB7" i="40"/>
  <c r="CF45" i="40"/>
  <c r="CF44" i="40"/>
  <c r="CF43" i="40"/>
  <c r="CF42" i="40"/>
  <c r="CF51" i="40"/>
  <c r="CF50" i="40"/>
  <c r="CF49" i="40"/>
  <c r="CD8" i="40"/>
  <c r="CD7" i="40" s="1"/>
  <c r="CE22" i="2" s="1"/>
  <c r="CD22" i="40"/>
  <c r="CD11" i="37"/>
  <c r="CD13" i="43"/>
  <c r="CD10" i="43"/>
  <c r="CD9" i="37"/>
  <c r="CD8" i="37"/>
  <c r="CD10" i="37"/>
  <c r="CD7" i="37"/>
  <c r="CF29" i="37"/>
  <c r="CF28" i="37"/>
  <c r="CF27" i="37"/>
  <c r="CF23" i="37"/>
  <c r="CF22" i="37"/>
  <c r="CF21" i="37"/>
  <c r="CE57" i="37"/>
  <c r="CE45" i="37"/>
  <c r="CE33" i="37"/>
  <c r="CE51" i="37"/>
  <c r="CE39" i="37"/>
  <c r="CE52" i="37"/>
  <c r="CE40" i="37"/>
  <c r="CE58" i="37"/>
  <c r="CE46" i="37"/>
  <c r="CE34" i="37"/>
  <c r="CE59" i="37"/>
  <c r="CE47" i="37"/>
  <c r="CE35" i="37"/>
  <c r="CE53" i="37"/>
  <c r="CE41" i="37"/>
  <c r="CD9" i="43"/>
  <c r="CD12" i="43"/>
  <c r="CD11" i="43"/>
  <c r="CE59" i="43"/>
  <c r="CE41" i="43"/>
  <c r="CE35" i="43"/>
  <c r="CE53" i="43"/>
  <c r="CE47" i="43"/>
  <c r="CE54" i="43"/>
  <c r="CE60" i="43"/>
  <c r="CE42" i="43"/>
  <c r="CE36" i="43"/>
  <c r="CE48" i="43"/>
  <c r="CE61" i="43"/>
  <c r="CE43" i="43"/>
  <c r="CE49" i="43"/>
  <c r="CE37" i="43"/>
  <c r="CE55" i="43"/>
  <c r="CF31" i="43"/>
  <c r="CF30" i="43"/>
  <c r="CF29" i="43"/>
  <c r="CF25" i="43"/>
  <c r="CF24" i="43"/>
  <c r="CF23" i="43"/>
  <c r="CF67" i="9"/>
  <c r="CF68" i="9"/>
  <c r="CF66" i="9"/>
  <c r="CE80" i="9"/>
  <c r="CE74" i="9"/>
  <c r="CE78" i="9"/>
  <c r="CE72" i="9"/>
  <c r="CF62" i="9"/>
  <c r="CF86" i="9" s="1"/>
  <c r="CF60" i="9"/>
  <c r="CF84" i="9" s="1"/>
  <c r="CF61" i="9"/>
  <c r="CF85" i="9" s="1"/>
  <c r="CE73" i="9"/>
  <c r="CE79" i="9"/>
  <c r="CF34" i="9"/>
  <c r="CF58" i="9"/>
  <c r="CL63" i="10"/>
  <c r="CL64" i="10"/>
  <c r="CL65" i="10"/>
  <c r="CK85" i="10"/>
  <c r="CK84" i="10"/>
  <c r="CK86" i="10"/>
  <c r="CF21" i="11"/>
  <c r="CF9" i="11" s="1"/>
  <c r="CF34" i="11"/>
  <c r="CF31" i="11" s="1"/>
  <c r="CG20" i="11"/>
  <c r="CG19" i="11"/>
  <c r="CE9" i="11"/>
  <c r="CE6" i="11" s="1"/>
  <c r="CD22" i="3" s="1"/>
  <c r="CF7" i="11"/>
  <c r="CF8" i="11"/>
  <c r="CF12" i="11"/>
  <c r="CG15" i="11"/>
  <c r="CG13" i="11"/>
  <c r="CG14" i="11"/>
  <c r="CF11" i="10"/>
  <c r="CE29" i="3" s="1"/>
  <c r="CJ83" i="10"/>
  <c r="CO54" i="11"/>
  <c r="CK78" i="10"/>
  <c r="CG50" i="11"/>
  <c r="CG33" i="11" s="1"/>
  <c r="CG49" i="11"/>
  <c r="CG32" i="11" s="1"/>
  <c r="CG51" i="11"/>
  <c r="CG4" i="10"/>
  <c r="CG4" i="43"/>
  <c r="CF10" i="10"/>
  <c r="CF9" i="10"/>
  <c r="CF8" i="10"/>
  <c r="CG4" i="40"/>
  <c r="CG4" i="37"/>
  <c r="CE7" i="10"/>
  <c r="CL81" i="10"/>
  <c r="CL80" i="10"/>
  <c r="CL79" i="10"/>
  <c r="CM60" i="10"/>
  <c r="CG4" i="9"/>
  <c r="CG59" i="9" s="1"/>
  <c r="CH4" i="1"/>
  <c r="CH4" i="11"/>
  <c r="CG4" i="3"/>
  <c r="CH4" i="2"/>
  <c r="CH19" i="2" s="1"/>
  <c r="CE31" i="2" l="1"/>
  <c r="CC30" i="3"/>
  <c r="CB18" i="40"/>
  <c r="CB23" i="2"/>
  <c r="CC23" i="2" s="1"/>
  <c r="CA6" i="40"/>
  <c r="CD18" i="40"/>
  <c r="CC18" i="40"/>
  <c r="CD23" i="2" s="1"/>
  <c r="CE22" i="40"/>
  <c r="CE9" i="40"/>
  <c r="CE7" i="40" s="1"/>
  <c r="CF32" i="40" a="1"/>
  <c r="CF32" i="40" s="1"/>
  <c r="CF17" i="40" s="1"/>
  <c r="CF31" i="40" a="1"/>
  <c r="CF31" i="40" s="1"/>
  <c r="CF16" i="40" s="1"/>
  <c r="CF29" i="40" a="1"/>
  <c r="CF29" i="40" s="1"/>
  <c r="CF14" i="40" s="1"/>
  <c r="CF25" i="40" a="1"/>
  <c r="CF25" i="40" s="1"/>
  <c r="CF10" i="40" s="1"/>
  <c r="CF30" i="40" a="1"/>
  <c r="CF30" i="40" s="1"/>
  <c r="CF15" i="40" s="1"/>
  <c r="CF26" i="40" a="1"/>
  <c r="CF26" i="40" s="1"/>
  <c r="CF11" i="40" s="1"/>
  <c r="CF23" i="40" a="1"/>
  <c r="CF23" i="40" s="1"/>
  <c r="CF27" i="40" a="1"/>
  <c r="CF27" i="40" s="1"/>
  <c r="CF12" i="40" s="1"/>
  <c r="CF24" i="40" a="1"/>
  <c r="CF24" i="40" s="1"/>
  <c r="CF9" i="40" s="1"/>
  <c r="CF28" i="40" a="1"/>
  <c r="CF28" i="40" s="1"/>
  <c r="CF13" i="40" s="1"/>
  <c r="CG42" i="40"/>
  <c r="CG45" i="40"/>
  <c r="CG44" i="40"/>
  <c r="CG43" i="40"/>
  <c r="CG51" i="40"/>
  <c r="CG50" i="40"/>
  <c r="CG49" i="40"/>
  <c r="CD6" i="37"/>
  <c r="CD14" i="1" s="1"/>
  <c r="CE9" i="37"/>
  <c r="CE9" i="43"/>
  <c r="CE8" i="37"/>
  <c r="CE10" i="37"/>
  <c r="CE7" i="37"/>
  <c r="CE11" i="37"/>
  <c r="CF57" i="37"/>
  <c r="CF45" i="37"/>
  <c r="CF33" i="37"/>
  <c r="CF51" i="37"/>
  <c r="CF39" i="37"/>
  <c r="CF52" i="37"/>
  <c r="CF40" i="37"/>
  <c r="CF58" i="37"/>
  <c r="CF46" i="37"/>
  <c r="CF34" i="37"/>
  <c r="CF59" i="37"/>
  <c r="CF47" i="37"/>
  <c r="CF35" i="37"/>
  <c r="CF53" i="37"/>
  <c r="CF41" i="37"/>
  <c r="CG22" i="37"/>
  <c r="CG21" i="37"/>
  <c r="CG29" i="37"/>
  <c r="CG27" i="37"/>
  <c r="CG23" i="37"/>
  <c r="CG28" i="37"/>
  <c r="CE11" i="43"/>
  <c r="CE12" i="43"/>
  <c r="CE10" i="43"/>
  <c r="CE13" i="43"/>
  <c r="CF53" i="43"/>
  <c r="CF59" i="43"/>
  <c r="CF47" i="43"/>
  <c r="CF41" i="43"/>
  <c r="CF35" i="43"/>
  <c r="CF60" i="43"/>
  <c r="CF54" i="43"/>
  <c r="CF48" i="43"/>
  <c r="CF42" i="43"/>
  <c r="CF36" i="43"/>
  <c r="CF55" i="43"/>
  <c r="CF61" i="43"/>
  <c r="CF49" i="43"/>
  <c r="CF43" i="43"/>
  <c r="CF37" i="43"/>
  <c r="CG30" i="43"/>
  <c r="CG29" i="43"/>
  <c r="CG25" i="43"/>
  <c r="CG24" i="43"/>
  <c r="CG23" i="43"/>
  <c r="CG31" i="43"/>
  <c r="CG67" i="9"/>
  <c r="CG68" i="9"/>
  <c r="CG66" i="9"/>
  <c r="CF73" i="9"/>
  <c r="CF79" i="9"/>
  <c r="CF78" i="9"/>
  <c r="CF72" i="9"/>
  <c r="CF80" i="9"/>
  <c r="CF74" i="9"/>
  <c r="CG62" i="9"/>
  <c r="CG86" i="9" s="1"/>
  <c r="CG60" i="9"/>
  <c r="CG84" i="9" s="1"/>
  <c r="CG61" i="9"/>
  <c r="CG85" i="9" s="1"/>
  <c r="CG34" i="9"/>
  <c r="CG58" i="9"/>
  <c r="CM63" i="10"/>
  <c r="CM64" i="10"/>
  <c r="CM65" i="10"/>
  <c r="CL85" i="10"/>
  <c r="CL84" i="10"/>
  <c r="CL86" i="10"/>
  <c r="CG21" i="11"/>
  <c r="CG9" i="11" s="1"/>
  <c r="CG34" i="11"/>
  <c r="CG31" i="11" s="1"/>
  <c r="CH20" i="11"/>
  <c r="CH19" i="11"/>
  <c r="CB56" i="11" s="1"/>
  <c r="CG7" i="11"/>
  <c r="CF18" i="11"/>
  <c r="CH15" i="11"/>
  <c r="CH13" i="11"/>
  <c r="CH14" i="11"/>
  <c r="CG12" i="11"/>
  <c r="CG11" i="10"/>
  <c r="CF29" i="3" s="1"/>
  <c r="CK83" i="10"/>
  <c r="CP54" i="11"/>
  <c r="CL78" i="10"/>
  <c r="CF6" i="11"/>
  <c r="CE22" i="3" s="1"/>
  <c r="CH50" i="11"/>
  <c r="CH33" i="11" s="1"/>
  <c r="CH51" i="11"/>
  <c r="CH49" i="11"/>
  <c r="CH32" i="11" s="1"/>
  <c r="CF7" i="10"/>
  <c r="CH4" i="37"/>
  <c r="CH4" i="40"/>
  <c r="CG9" i="10"/>
  <c r="CG10" i="10"/>
  <c r="CG8" i="10"/>
  <c r="CH4" i="10"/>
  <c r="CH4" i="43"/>
  <c r="CM81" i="10"/>
  <c r="CM80" i="10"/>
  <c r="CM79" i="10"/>
  <c r="CN60" i="10"/>
  <c r="CH4" i="9"/>
  <c r="CH59" i="9" s="1"/>
  <c r="CI4" i="1"/>
  <c r="CI4" i="11"/>
  <c r="CH4" i="3"/>
  <c r="CI4" i="2"/>
  <c r="CI19" i="2" s="1"/>
  <c r="CD6" i="40" l="1"/>
  <c r="CD13" i="1" s="1"/>
  <c r="CE23" i="2"/>
  <c r="CE18" i="40"/>
  <c r="CF22" i="2"/>
  <c r="CD30" i="3"/>
  <c r="CF31" i="2"/>
  <c r="CB6" i="40"/>
  <c r="CA13" i="1"/>
  <c r="CB13" i="1" s="1"/>
  <c r="CH45" i="40"/>
  <c r="CH44" i="40"/>
  <c r="CH43" i="40"/>
  <c r="CH51" i="40"/>
  <c r="CH50" i="40"/>
  <c r="CH49" i="40"/>
  <c r="CH42" i="40"/>
  <c r="CG23" i="40" a="1"/>
  <c r="CG23" i="40" s="1"/>
  <c r="CG8" i="40" s="1"/>
  <c r="CG30" i="40" a="1"/>
  <c r="CG30" i="40" s="1"/>
  <c r="CG15" i="40" s="1"/>
  <c r="CG27" i="40" a="1"/>
  <c r="CG27" i="40" s="1"/>
  <c r="CG12" i="40" s="1"/>
  <c r="CG26" i="40" a="1"/>
  <c r="CG26" i="40" s="1"/>
  <c r="CG11" i="40" s="1"/>
  <c r="CG32" i="40" a="1"/>
  <c r="CG32" i="40" s="1"/>
  <c r="CG17" i="40" s="1"/>
  <c r="CG24" i="40" a="1"/>
  <c r="CG24" i="40" s="1"/>
  <c r="CG31" i="40" a="1"/>
  <c r="CG31" i="40" s="1"/>
  <c r="CG16" i="40" s="1"/>
  <c r="CG29" i="40" a="1"/>
  <c r="CG29" i="40" s="1"/>
  <c r="CG14" i="40" s="1"/>
  <c r="CG25" i="40" a="1"/>
  <c r="CG25" i="40" s="1"/>
  <c r="CG10" i="40" s="1"/>
  <c r="CG28" i="40" a="1"/>
  <c r="CG28" i="40" s="1"/>
  <c r="CG13" i="40" s="1"/>
  <c r="CF8" i="40"/>
  <c r="CF22" i="40"/>
  <c r="CC6" i="40"/>
  <c r="CC13" i="1" s="1"/>
  <c r="CE6" i="37"/>
  <c r="CE14" i="1" s="1"/>
  <c r="CF7" i="37"/>
  <c r="CF12" i="43"/>
  <c r="CF10" i="37"/>
  <c r="CF9" i="37"/>
  <c r="CF11" i="37"/>
  <c r="CF8" i="37"/>
  <c r="CF10" i="43"/>
  <c r="CG52" i="37"/>
  <c r="CG40" i="37"/>
  <c r="CG58" i="37"/>
  <c r="CG46" i="37"/>
  <c r="CG34" i="37"/>
  <c r="CH29" i="37"/>
  <c r="CH28" i="37"/>
  <c r="CH27" i="37"/>
  <c r="CH21" i="37"/>
  <c r="CH23" i="37"/>
  <c r="CH22" i="37"/>
  <c r="CG59" i="37"/>
  <c r="CG47" i="37"/>
  <c r="CG35" i="37"/>
  <c r="CG53" i="37"/>
  <c r="CG41" i="37"/>
  <c r="CG57" i="37"/>
  <c r="CG45" i="37"/>
  <c r="CG33" i="37"/>
  <c r="CG51" i="37"/>
  <c r="CG39" i="37"/>
  <c r="CF9" i="43"/>
  <c r="CF11" i="43"/>
  <c r="CF13" i="43"/>
  <c r="CG53" i="43"/>
  <c r="CG47" i="43"/>
  <c r="CG59" i="43"/>
  <c r="CG41" i="43"/>
  <c r="CG35" i="43"/>
  <c r="CG60" i="43"/>
  <c r="CG54" i="43"/>
  <c r="CG48" i="43"/>
  <c r="CG42" i="43"/>
  <c r="CG36" i="43"/>
  <c r="CG55" i="43"/>
  <c r="CG61" i="43"/>
  <c r="CG49" i="43"/>
  <c r="CG43" i="43"/>
  <c r="CG37" i="43"/>
  <c r="CH29" i="43"/>
  <c r="CH25" i="43"/>
  <c r="CH24" i="43"/>
  <c r="CH23" i="43"/>
  <c r="CH31" i="43"/>
  <c r="CH30" i="43"/>
  <c r="CH67" i="9"/>
  <c r="CH68" i="9"/>
  <c r="CH66" i="9"/>
  <c r="CG72" i="9"/>
  <c r="CG78" i="9"/>
  <c r="CG80" i="9"/>
  <c r="CG74" i="9"/>
  <c r="CH60" i="9"/>
  <c r="CH84" i="9" s="1"/>
  <c r="CH62" i="9"/>
  <c r="CH86" i="9" s="1"/>
  <c r="CH61" i="9"/>
  <c r="CH85" i="9" s="1"/>
  <c r="CG79" i="9"/>
  <c r="CG73" i="9"/>
  <c r="CH58" i="9"/>
  <c r="CH34" i="9"/>
  <c r="CN63" i="10"/>
  <c r="CN64" i="10"/>
  <c r="CN65" i="10"/>
  <c r="CM85" i="10"/>
  <c r="CM84" i="10"/>
  <c r="CM86" i="10"/>
  <c r="CH7" i="11"/>
  <c r="CH34" i="11"/>
  <c r="CH31" i="11" s="1"/>
  <c r="CG18" i="11"/>
  <c r="CI19" i="11"/>
  <c r="CC56" i="11" s="1"/>
  <c r="CI20" i="11"/>
  <c r="CH21" i="11"/>
  <c r="CH9" i="11" s="1"/>
  <c r="CH8" i="11"/>
  <c r="CG8" i="11"/>
  <c r="CG6" i="11" s="1"/>
  <c r="CF22" i="3" s="1"/>
  <c r="CI15" i="11"/>
  <c r="CI13" i="11"/>
  <c r="CI14" i="11"/>
  <c r="CH12" i="11"/>
  <c r="CH11" i="10"/>
  <c r="CG29" i="3" s="1"/>
  <c r="CL83" i="10"/>
  <c r="CQ54" i="11"/>
  <c r="CM78" i="10"/>
  <c r="CI51" i="11"/>
  <c r="CI49" i="11"/>
  <c r="CI32" i="11" s="1"/>
  <c r="CI50" i="11"/>
  <c r="CI33" i="11" s="1"/>
  <c r="CG7" i="10"/>
  <c r="CI4" i="10"/>
  <c r="CI4" i="37"/>
  <c r="CI4" i="43"/>
  <c r="CI4" i="40"/>
  <c r="CH9" i="10"/>
  <c r="CH10" i="10"/>
  <c r="CH8" i="10"/>
  <c r="CN81" i="10"/>
  <c r="CN80" i="10"/>
  <c r="CN79" i="10"/>
  <c r="CO60" i="10"/>
  <c r="CI4" i="9"/>
  <c r="CI59" i="9" s="1"/>
  <c r="CJ4" i="1"/>
  <c r="CI4" i="3"/>
  <c r="CJ4" i="2"/>
  <c r="CJ19" i="2" s="1"/>
  <c r="CJ4" i="11"/>
  <c r="CE30" i="3" l="1"/>
  <c r="CG31" i="2"/>
  <c r="CE6" i="40"/>
  <c r="CE13" i="1" s="1"/>
  <c r="CF23" i="2"/>
  <c r="CF7" i="40"/>
  <c r="CG22" i="2" s="1"/>
  <c r="CG22" i="40"/>
  <c r="CG9" i="40"/>
  <c r="CG7" i="40" s="1"/>
  <c r="CH22" i="2" s="1"/>
  <c r="CI45" i="40"/>
  <c r="CI44" i="40"/>
  <c r="CI43" i="40"/>
  <c r="CI51" i="40"/>
  <c r="CI50" i="40"/>
  <c r="CI49" i="40"/>
  <c r="CI42" i="40"/>
  <c r="CH32" i="40" a="1"/>
  <c r="CH32" i="40" s="1"/>
  <c r="CH17" i="40" s="1"/>
  <c r="CH31" i="40" a="1"/>
  <c r="CH31" i="40" s="1"/>
  <c r="CH16" i="40" s="1"/>
  <c r="CH27" i="40" a="1"/>
  <c r="CH27" i="40" s="1"/>
  <c r="CH12" i="40" s="1"/>
  <c r="CH30" i="40" a="1"/>
  <c r="CH30" i="40" s="1"/>
  <c r="CH15" i="40" s="1"/>
  <c r="CH26" i="40" a="1"/>
  <c r="CH26" i="40" s="1"/>
  <c r="CH11" i="40" s="1"/>
  <c r="CH29" i="40" a="1"/>
  <c r="CH29" i="40" s="1"/>
  <c r="CH14" i="40" s="1"/>
  <c r="CH25" i="40" a="1"/>
  <c r="CH25" i="40" s="1"/>
  <c r="CH10" i="40" s="1"/>
  <c r="CH24" i="40" a="1"/>
  <c r="CH24" i="40" s="1"/>
  <c r="CH9" i="40" s="1"/>
  <c r="CH28" i="40" a="1"/>
  <c r="CH28" i="40" s="1"/>
  <c r="CH13" i="40" s="1"/>
  <c r="CH23" i="40" a="1"/>
  <c r="CH23" i="40" s="1"/>
  <c r="CF6" i="37"/>
  <c r="CF14" i="1" s="1"/>
  <c r="CG7" i="37"/>
  <c r="CG11" i="37"/>
  <c r="CG9" i="37"/>
  <c r="CG11" i="43"/>
  <c r="CG8" i="37"/>
  <c r="CG10" i="37"/>
  <c r="CG9" i="43"/>
  <c r="CI21" i="37"/>
  <c r="CI29" i="37"/>
  <c r="CI27" i="37"/>
  <c r="CI28" i="37"/>
  <c r="CI22" i="37"/>
  <c r="CI23" i="37"/>
  <c r="CH58" i="37"/>
  <c r="CH46" i="37"/>
  <c r="CH34" i="37"/>
  <c r="CH52" i="37"/>
  <c r="CH40" i="37"/>
  <c r="CH53" i="37"/>
  <c r="CH41" i="37"/>
  <c r="CH59" i="37"/>
  <c r="CH47" i="37"/>
  <c r="CH35" i="37"/>
  <c r="CH51" i="37"/>
  <c r="CH39" i="37"/>
  <c r="CH45" i="37"/>
  <c r="CH33" i="37"/>
  <c r="CH57" i="37"/>
  <c r="CG13" i="43"/>
  <c r="CG10" i="43"/>
  <c r="CG12" i="43"/>
  <c r="CH53" i="43"/>
  <c r="CH47" i="43"/>
  <c r="CH59" i="43"/>
  <c r="CH41" i="43"/>
  <c r="CH35" i="43"/>
  <c r="CH60" i="43"/>
  <c r="CH54" i="43"/>
  <c r="CH42" i="43"/>
  <c r="CH36" i="43"/>
  <c r="CH48" i="43"/>
  <c r="CH55" i="43"/>
  <c r="CH61" i="43"/>
  <c r="CH49" i="43"/>
  <c r="CH43" i="43"/>
  <c r="CH37" i="43"/>
  <c r="CI24" i="43"/>
  <c r="CI23" i="43"/>
  <c r="CI31" i="43"/>
  <c r="CI30" i="43"/>
  <c r="CI29" i="43"/>
  <c r="CI25" i="43"/>
  <c r="CI68" i="9"/>
  <c r="CI66" i="9"/>
  <c r="CI67" i="9"/>
  <c r="CH79" i="9"/>
  <c r="CH73" i="9"/>
  <c r="CH74" i="9"/>
  <c r="CH80" i="9"/>
  <c r="CH72" i="9"/>
  <c r="CH78" i="9"/>
  <c r="CI62" i="9"/>
  <c r="CI86" i="9" s="1"/>
  <c r="CI61" i="9"/>
  <c r="CI85" i="9" s="1"/>
  <c r="CI60" i="9"/>
  <c r="CI84" i="9" s="1"/>
  <c r="CI34" i="9"/>
  <c r="CI58" i="9"/>
  <c r="CO63" i="10"/>
  <c r="CO64" i="10"/>
  <c r="CO65" i="10"/>
  <c r="CN85" i="10"/>
  <c r="CN84" i="10"/>
  <c r="CN86" i="10"/>
  <c r="CI7" i="11"/>
  <c r="CI34" i="11"/>
  <c r="CJ19" i="11"/>
  <c r="CJ20" i="11"/>
  <c r="CI21" i="11"/>
  <c r="CC58" i="11" s="1"/>
  <c r="CH18" i="11"/>
  <c r="CJ15" i="11"/>
  <c r="CJ13" i="11"/>
  <c r="CJ14" i="11"/>
  <c r="CI12" i="11"/>
  <c r="CI11" i="10"/>
  <c r="CH29" i="3" s="1"/>
  <c r="CM83" i="10"/>
  <c r="CR54" i="11"/>
  <c r="CH6" i="11"/>
  <c r="CG22" i="3" s="1"/>
  <c r="CN78" i="10"/>
  <c r="CJ51" i="11"/>
  <c r="CJ49" i="11"/>
  <c r="CJ32" i="11" s="1"/>
  <c r="CJ50" i="11"/>
  <c r="CJ33" i="11" s="1"/>
  <c r="CJ4" i="10"/>
  <c r="CJ4" i="37"/>
  <c r="CI9" i="10"/>
  <c r="CI10" i="10"/>
  <c r="CI8" i="10"/>
  <c r="CJ4" i="40"/>
  <c r="CJ4" i="43"/>
  <c r="CH7" i="10"/>
  <c r="CO81" i="10"/>
  <c r="CO80" i="10"/>
  <c r="CO79" i="10"/>
  <c r="CP60" i="10"/>
  <c r="CJ4" i="9"/>
  <c r="CJ59" i="9" s="1"/>
  <c r="CK4" i="1"/>
  <c r="CJ4" i="3"/>
  <c r="CK4" i="2"/>
  <c r="CK19" i="2" s="1"/>
  <c r="CK4" i="11"/>
  <c r="CF30" i="3" l="1"/>
  <c r="CH31" i="2"/>
  <c r="CG18" i="40"/>
  <c r="CI32" i="40" a="1"/>
  <c r="CI32" i="40" s="1"/>
  <c r="CI17" i="40" s="1"/>
  <c r="CI30" i="40" a="1"/>
  <c r="CI30" i="40" s="1"/>
  <c r="CI15" i="40" s="1"/>
  <c r="CI26" i="40" a="1"/>
  <c r="CI26" i="40" s="1"/>
  <c r="CI11" i="40" s="1"/>
  <c r="CI29" i="40" a="1"/>
  <c r="CI29" i="40" s="1"/>
  <c r="CI14" i="40" s="1"/>
  <c r="CI25" i="40" a="1"/>
  <c r="CI25" i="40" s="1"/>
  <c r="CI10" i="40" s="1"/>
  <c r="CI24" i="40" a="1"/>
  <c r="CI24" i="40" s="1"/>
  <c r="CI31" i="40" a="1"/>
  <c r="CI31" i="40" s="1"/>
  <c r="CI16" i="40" s="1"/>
  <c r="CI28" i="40" a="1"/>
  <c r="CI28" i="40" s="1"/>
  <c r="CI13" i="40" s="1"/>
  <c r="CI23" i="40" a="1"/>
  <c r="CI23" i="40" s="1"/>
  <c r="CI8" i="40" s="1"/>
  <c r="CI27" i="40" a="1"/>
  <c r="CI27" i="40" s="1"/>
  <c r="CI12" i="40" s="1"/>
  <c r="CJ45" i="40"/>
  <c r="CJ44" i="40"/>
  <c r="CJ43" i="40"/>
  <c r="CJ42" i="40"/>
  <c r="CJ51" i="40"/>
  <c r="CJ50" i="40"/>
  <c r="CJ49" i="40"/>
  <c r="CH8" i="40"/>
  <c r="CH22" i="40"/>
  <c r="CF18" i="40"/>
  <c r="CG6" i="37"/>
  <c r="CG14" i="1" s="1"/>
  <c r="CH9" i="37"/>
  <c r="CH10" i="37"/>
  <c r="CH8" i="37"/>
  <c r="CH7" i="37"/>
  <c r="CH11" i="43"/>
  <c r="CH11" i="37"/>
  <c r="CH9" i="43"/>
  <c r="CI53" i="37"/>
  <c r="CI41" i="37"/>
  <c r="CI59" i="37"/>
  <c r="CI47" i="37"/>
  <c r="CI35" i="37"/>
  <c r="CI58" i="37"/>
  <c r="CI46" i="37"/>
  <c r="CI34" i="37"/>
  <c r="CI52" i="37"/>
  <c r="CI40" i="37"/>
  <c r="CJ29" i="37"/>
  <c r="CJ28" i="37"/>
  <c r="CJ27" i="37"/>
  <c r="CJ22" i="37"/>
  <c r="CJ21" i="37"/>
  <c r="CJ23" i="37"/>
  <c r="CI51" i="37"/>
  <c r="CI39" i="37"/>
  <c r="CI8" i="37" s="1"/>
  <c r="CI57" i="37"/>
  <c r="CI45" i="37"/>
  <c r="CI33" i="37"/>
  <c r="CH13" i="43"/>
  <c r="CH10" i="43"/>
  <c r="CH12" i="43"/>
  <c r="CI55" i="43"/>
  <c r="CI61" i="43"/>
  <c r="CI49" i="43"/>
  <c r="CI43" i="43"/>
  <c r="CI37" i="43"/>
  <c r="CI53" i="43"/>
  <c r="CI59" i="43"/>
  <c r="CI41" i="43"/>
  <c r="CI35" i="43"/>
  <c r="CI47" i="43"/>
  <c r="CI60" i="43"/>
  <c r="CI54" i="43"/>
  <c r="CI48" i="43"/>
  <c r="CI42" i="43"/>
  <c r="CI36" i="43"/>
  <c r="CJ23" i="43"/>
  <c r="CJ31" i="43"/>
  <c r="CJ30" i="43"/>
  <c r="CJ24" i="43"/>
  <c r="CJ29" i="43"/>
  <c r="CJ25" i="43"/>
  <c r="CJ68" i="9"/>
  <c r="CJ66" i="9"/>
  <c r="CJ67" i="9"/>
  <c r="CI79" i="9"/>
  <c r="CI73" i="9"/>
  <c r="CI80" i="9"/>
  <c r="CI74" i="9"/>
  <c r="CJ61" i="9"/>
  <c r="CJ85" i="9" s="1"/>
  <c r="CJ62" i="9"/>
  <c r="CJ86" i="9" s="1"/>
  <c r="CJ60" i="9"/>
  <c r="CJ84" i="9" s="1"/>
  <c r="CI72" i="9"/>
  <c r="CI78" i="9"/>
  <c r="CJ34" i="9"/>
  <c r="CJ58" i="9"/>
  <c r="CP63" i="10"/>
  <c r="CP64" i="10"/>
  <c r="CP65" i="10"/>
  <c r="CO85" i="10"/>
  <c r="CO84" i="10"/>
  <c r="CO86" i="10"/>
  <c r="CJ34" i="11"/>
  <c r="CJ31" i="11" s="1"/>
  <c r="CI31" i="11"/>
  <c r="CJ21" i="11"/>
  <c r="CJ9" i="11" s="1"/>
  <c r="CI9" i="11"/>
  <c r="CK19" i="11"/>
  <c r="CK20" i="11"/>
  <c r="CI18" i="11"/>
  <c r="CI8" i="11"/>
  <c r="CJ8" i="11"/>
  <c r="CJ7" i="11"/>
  <c r="CJ12" i="11"/>
  <c r="CK14" i="11"/>
  <c r="CK15" i="11"/>
  <c r="CK13" i="11"/>
  <c r="CN83" i="10"/>
  <c r="CS54" i="11"/>
  <c r="CO78" i="10"/>
  <c r="CK51" i="11"/>
  <c r="CK49" i="11"/>
  <c r="CK32" i="11" s="1"/>
  <c r="CK50" i="11"/>
  <c r="CK33" i="11" s="1"/>
  <c r="CI7" i="10"/>
  <c r="CK4" i="10"/>
  <c r="CK4" i="43"/>
  <c r="CK4" i="40"/>
  <c r="CJ10" i="10"/>
  <c r="CJ8" i="10"/>
  <c r="CJ9" i="10"/>
  <c r="CK4" i="37"/>
  <c r="CP79" i="10"/>
  <c r="CP80" i="10"/>
  <c r="CP81" i="10"/>
  <c r="CQ60" i="10"/>
  <c r="CK4" i="9"/>
  <c r="CK59" i="9" s="1"/>
  <c r="CL4" i="1"/>
  <c r="CL4" i="11"/>
  <c r="CK4" i="3"/>
  <c r="CL4" i="2"/>
  <c r="CL19" i="2" s="1"/>
  <c r="CI13" i="43" l="1"/>
  <c r="CF6" i="40"/>
  <c r="CF13" i="1" s="1"/>
  <c r="CG23" i="2"/>
  <c r="CG6" i="40"/>
  <c r="CG13" i="1" s="1"/>
  <c r="CH23" i="2"/>
  <c r="CG30" i="3"/>
  <c r="CI31" i="2"/>
  <c r="CI10" i="37"/>
  <c r="CI11" i="37"/>
  <c r="CH6" i="37"/>
  <c r="CH14" i="1" s="1"/>
  <c r="CH7" i="40"/>
  <c r="CI22" i="2" s="1"/>
  <c r="CJ31" i="40" a="1"/>
  <c r="CJ31" i="40" s="1"/>
  <c r="CJ16" i="40" s="1"/>
  <c r="CJ29" i="40" a="1"/>
  <c r="CJ29" i="40" s="1"/>
  <c r="CJ14" i="40" s="1"/>
  <c r="CJ25" i="40" a="1"/>
  <c r="CJ25" i="40" s="1"/>
  <c r="CJ10" i="40" s="1"/>
  <c r="CJ24" i="40" a="1"/>
  <c r="CJ24" i="40" s="1"/>
  <c r="CJ9" i="40" s="1"/>
  <c r="CJ32" i="40" a="1"/>
  <c r="CJ32" i="40" s="1"/>
  <c r="CJ17" i="40" s="1"/>
  <c r="CJ28" i="40" a="1"/>
  <c r="CJ28" i="40" s="1"/>
  <c r="CJ13" i="40" s="1"/>
  <c r="CJ23" i="40" a="1"/>
  <c r="CJ23" i="40" s="1"/>
  <c r="CJ27" i="40" a="1"/>
  <c r="CJ27" i="40" s="1"/>
  <c r="CJ12" i="40" s="1"/>
  <c r="CJ30" i="40" a="1"/>
  <c r="CJ30" i="40" s="1"/>
  <c r="CJ15" i="40" s="1"/>
  <c r="CJ26" i="40" a="1"/>
  <c r="CJ26" i="40" s="1"/>
  <c r="CJ11" i="40" s="1"/>
  <c r="CI22" i="40"/>
  <c r="CI9" i="40"/>
  <c r="CI7" i="40" s="1"/>
  <c r="CJ22" i="2" s="1"/>
  <c r="CK51" i="40"/>
  <c r="CK50" i="40"/>
  <c r="CK49" i="40"/>
  <c r="CK45" i="40"/>
  <c r="CK44" i="40"/>
  <c r="CK43" i="40"/>
  <c r="CK42" i="40"/>
  <c r="CI9" i="37"/>
  <c r="CI7" i="37"/>
  <c r="CI11" i="43"/>
  <c r="CJ51" i="37"/>
  <c r="CJ39" i="37"/>
  <c r="CJ57" i="37"/>
  <c r="CJ45" i="37"/>
  <c r="CJ33" i="37"/>
  <c r="CJ58" i="37"/>
  <c r="CJ46" i="37"/>
  <c r="CJ34" i="37"/>
  <c r="CJ52" i="37"/>
  <c r="CJ40" i="37"/>
  <c r="CK22" i="37"/>
  <c r="CK28" i="37"/>
  <c r="CK23" i="37"/>
  <c r="CK29" i="37"/>
  <c r="CK27" i="37"/>
  <c r="CK21" i="37"/>
  <c r="CJ53" i="37"/>
  <c r="CJ41" i="37"/>
  <c r="CJ59" i="37"/>
  <c r="CJ47" i="37"/>
  <c r="CJ35" i="37"/>
  <c r="CI12" i="43"/>
  <c r="CI9" i="43"/>
  <c r="CI10" i="43"/>
  <c r="CJ61" i="43"/>
  <c r="CJ55" i="43"/>
  <c r="CJ49" i="43"/>
  <c r="CJ43" i="43"/>
  <c r="CJ37" i="43"/>
  <c r="CJ54" i="43"/>
  <c r="CJ60" i="43"/>
  <c r="CJ48" i="43"/>
  <c r="CJ42" i="43"/>
  <c r="CJ36" i="43"/>
  <c r="CJ59" i="43"/>
  <c r="CJ53" i="43"/>
  <c r="CJ47" i="43"/>
  <c r="CJ41" i="43"/>
  <c r="CJ35" i="43"/>
  <c r="CK31" i="43"/>
  <c r="CK30" i="43"/>
  <c r="CK29" i="43"/>
  <c r="CK25" i="43"/>
  <c r="CK23" i="43"/>
  <c r="CK24" i="43"/>
  <c r="CK68" i="9"/>
  <c r="CK66" i="9"/>
  <c r="CK67" i="9"/>
  <c r="CK61" i="9"/>
  <c r="CK85" i="9" s="1"/>
  <c r="CK62" i="9"/>
  <c r="CK86" i="9" s="1"/>
  <c r="CK60" i="9"/>
  <c r="CK84" i="9" s="1"/>
  <c r="CJ72" i="9"/>
  <c r="CJ78" i="9"/>
  <c r="CJ74" i="9"/>
  <c r="CJ80" i="9"/>
  <c r="CJ79" i="9"/>
  <c r="CJ73" i="9"/>
  <c r="CK34" i="9"/>
  <c r="CK58" i="9"/>
  <c r="CQ63" i="10"/>
  <c r="CQ64" i="10"/>
  <c r="CQ65" i="10"/>
  <c r="CP85" i="10"/>
  <c r="CP84" i="10"/>
  <c r="CP86" i="10"/>
  <c r="CK34" i="11"/>
  <c r="CI6" i="11"/>
  <c r="CH22" i="3" s="1"/>
  <c r="CK21" i="11"/>
  <c r="CK9" i="11" s="1"/>
  <c r="CL19" i="11"/>
  <c r="CL20" i="11"/>
  <c r="CJ18" i="11"/>
  <c r="CK7" i="11"/>
  <c r="CK12" i="11"/>
  <c r="CL14" i="11"/>
  <c r="CL15" i="11"/>
  <c r="CL13" i="11"/>
  <c r="CK11" i="10"/>
  <c r="CJ29" i="3" s="1"/>
  <c r="CO83" i="10"/>
  <c r="CT54" i="11"/>
  <c r="CP78" i="10"/>
  <c r="CJ6" i="11"/>
  <c r="CI22" i="3" s="1"/>
  <c r="CL51" i="11"/>
  <c r="CL49" i="11"/>
  <c r="CL32" i="11" s="1"/>
  <c r="CL50" i="11"/>
  <c r="CL33" i="11" s="1"/>
  <c r="CL4" i="43"/>
  <c r="CJ7" i="10"/>
  <c r="CK9" i="10"/>
  <c r="CK8" i="10"/>
  <c r="CK10" i="10"/>
  <c r="CL4" i="10"/>
  <c r="CL4" i="40"/>
  <c r="CL4" i="37"/>
  <c r="CQ81" i="10"/>
  <c r="CQ80" i="10"/>
  <c r="CQ79" i="10"/>
  <c r="CR60" i="10"/>
  <c r="CL4" i="9"/>
  <c r="CL59" i="9" s="1"/>
  <c r="CM4" i="1"/>
  <c r="CM4" i="2"/>
  <c r="CM19" i="2" s="1"/>
  <c r="CL4" i="3"/>
  <c r="CM4" i="11"/>
  <c r="CH30" i="3" l="1"/>
  <c r="CJ31" i="2"/>
  <c r="CI6" i="37"/>
  <c r="CI14" i="1" s="1"/>
  <c r="CK24" i="40" a="1"/>
  <c r="CK24" i="40" s="1"/>
  <c r="CK9" i="40" s="1"/>
  <c r="CK23" i="40" a="1"/>
  <c r="CK23" i="40" s="1"/>
  <c r="CK32" i="40" a="1"/>
  <c r="CK32" i="40" s="1"/>
  <c r="CK17" i="40" s="1"/>
  <c r="CK31" i="40" a="1"/>
  <c r="CK31" i="40" s="1"/>
  <c r="CK16" i="40" s="1"/>
  <c r="CK28" i="40" a="1"/>
  <c r="CK28" i="40" s="1"/>
  <c r="CK13" i="40" s="1"/>
  <c r="CK27" i="40" a="1"/>
  <c r="CK27" i="40" s="1"/>
  <c r="CK12" i="40" s="1"/>
  <c r="CK29" i="40" a="1"/>
  <c r="CK29" i="40" s="1"/>
  <c r="CK14" i="40" s="1"/>
  <c r="CK25" i="40" a="1"/>
  <c r="CK25" i="40" s="1"/>
  <c r="CK10" i="40" s="1"/>
  <c r="CK30" i="40" a="1"/>
  <c r="CK30" i="40" s="1"/>
  <c r="CK15" i="40" s="1"/>
  <c r="CK26" i="40" a="1"/>
  <c r="CK26" i="40" s="1"/>
  <c r="CK11" i="40" s="1"/>
  <c r="CJ8" i="40"/>
  <c r="CJ22" i="40"/>
  <c r="CH18" i="40"/>
  <c r="CI23" i="2" s="1"/>
  <c r="CL45" i="40"/>
  <c r="CL44" i="40"/>
  <c r="CL43" i="40"/>
  <c r="CL42" i="40"/>
  <c r="CL49" i="40"/>
  <c r="CL51" i="40"/>
  <c r="CL50" i="40"/>
  <c r="CI18" i="40"/>
  <c r="CJ11" i="43"/>
  <c r="CJ8" i="37"/>
  <c r="CJ7" i="37"/>
  <c r="CJ9" i="37"/>
  <c r="CJ11" i="37"/>
  <c r="CJ10" i="37"/>
  <c r="CJ13" i="43"/>
  <c r="CJ12" i="43"/>
  <c r="CK51" i="37"/>
  <c r="CK39" i="37"/>
  <c r="CK57" i="37"/>
  <c r="CK45" i="37"/>
  <c r="CK33" i="37"/>
  <c r="CK53" i="37"/>
  <c r="CK41" i="37"/>
  <c r="CK59" i="37"/>
  <c r="CK47" i="37"/>
  <c r="CK35" i="37"/>
  <c r="CL29" i="37"/>
  <c r="CL28" i="37"/>
  <c r="CL27" i="37"/>
  <c r="CL23" i="37"/>
  <c r="CL22" i="37"/>
  <c r="CL21" i="37"/>
  <c r="CK58" i="37"/>
  <c r="CK46" i="37"/>
  <c r="CK34" i="37"/>
  <c r="CK52" i="37"/>
  <c r="CK40" i="37"/>
  <c r="CJ9" i="43"/>
  <c r="CJ10" i="43"/>
  <c r="CK54" i="43"/>
  <c r="CK48" i="43"/>
  <c r="CK60" i="43"/>
  <c r="CK42" i="43"/>
  <c r="CK36" i="43"/>
  <c r="CK59" i="43"/>
  <c r="CK53" i="43"/>
  <c r="CK47" i="43"/>
  <c r="CK41" i="43"/>
  <c r="CK35" i="43"/>
  <c r="CK61" i="43"/>
  <c r="CK55" i="43"/>
  <c r="CK49" i="43"/>
  <c r="CK43" i="43"/>
  <c r="CK37" i="43"/>
  <c r="CL31" i="43"/>
  <c r="CL30" i="43"/>
  <c r="CL29" i="43"/>
  <c r="CL25" i="43"/>
  <c r="CL24" i="43"/>
  <c r="CL23" i="43"/>
  <c r="CL68" i="9"/>
  <c r="CL66" i="9"/>
  <c r="CL67" i="9"/>
  <c r="CK78" i="9"/>
  <c r="CK72" i="9"/>
  <c r="CK80" i="9"/>
  <c r="CK74" i="9"/>
  <c r="CL62" i="9"/>
  <c r="CL86" i="9" s="1"/>
  <c r="CL61" i="9"/>
  <c r="CL85" i="9" s="1"/>
  <c r="CL60" i="9"/>
  <c r="CL84" i="9" s="1"/>
  <c r="CK73" i="9"/>
  <c r="CK79" i="9"/>
  <c r="CL58" i="9"/>
  <c r="CL34" i="9"/>
  <c r="CR64" i="10"/>
  <c r="CR63" i="10"/>
  <c r="CR65" i="10"/>
  <c r="CQ85" i="10"/>
  <c r="CQ84" i="10"/>
  <c r="CQ86" i="10"/>
  <c r="CL34" i="11"/>
  <c r="CK31" i="11"/>
  <c r="CM20" i="11"/>
  <c r="CM19" i="11"/>
  <c r="CL21" i="11"/>
  <c r="CL9" i="11" s="1"/>
  <c r="CK18" i="11"/>
  <c r="CK8" i="11"/>
  <c r="CK6" i="11" s="1"/>
  <c r="CJ22" i="3" s="1"/>
  <c r="CL7" i="11"/>
  <c r="CL8" i="11"/>
  <c r="CL12" i="11"/>
  <c r="CM14" i="11"/>
  <c r="CM15" i="11"/>
  <c r="CM13" i="11"/>
  <c r="CL11" i="10"/>
  <c r="CK29" i="3" s="1"/>
  <c r="CP83" i="10"/>
  <c r="CU54" i="11"/>
  <c r="CQ78" i="10"/>
  <c r="CM50" i="11"/>
  <c r="CM33" i="11" s="1"/>
  <c r="CM51" i="11"/>
  <c r="CM49" i="11"/>
  <c r="CM32" i="11" s="1"/>
  <c r="CL10" i="10"/>
  <c r="CL8" i="10"/>
  <c r="CL9" i="10"/>
  <c r="CM4" i="43"/>
  <c r="CM4" i="40"/>
  <c r="CM4" i="10"/>
  <c r="CK7" i="10"/>
  <c r="CM4" i="37"/>
  <c r="CR81" i="10"/>
  <c r="CR80" i="10"/>
  <c r="CR79" i="10"/>
  <c r="CS60" i="10"/>
  <c r="CM4" i="9"/>
  <c r="CM59" i="9" s="1"/>
  <c r="CN4" i="1"/>
  <c r="CN4" i="11"/>
  <c r="CN4" i="2"/>
  <c r="CN19" i="2" s="1"/>
  <c r="CM4" i="3"/>
  <c r="CI30" i="3" l="1"/>
  <c r="CK31" i="2"/>
  <c r="CI6" i="40"/>
  <c r="CI13" i="1" s="1"/>
  <c r="CJ23" i="2"/>
  <c r="CH6" i="40"/>
  <c r="CH13" i="1" s="1"/>
  <c r="CL30" i="40" a="1"/>
  <c r="CL30" i="40" s="1"/>
  <c r="CL15" i="40" s="1"/>
  <c r="CL31" i="40" a="1"/>
  <c r="CL31" i="40" s="1"/>
  <c r="CL16" i="40" s="1"/>
  <c r="CL32" i="40" a="1"/>
  <c r="CL32" i="40" s="1"/>
  <c r="CL17" i="40" s="1"/>
  <c r="CL27" i="40" a="1"/>
  <c r="CL27" i="40" s="1"/>
  <c r="CL12" i="40" s="1"/>
  <c r="CL24" i="40" a="1"/>
  <c r="CL24" i="40" s="1"/>
  <c r="CL9" i="40" s="1"/>
  <c r="CL28" i="40" a="1"/>
  <c r="CL28" i="40" s="1"/>
  <c r="CL13" i="40" s="1"/>
  <c r="CL29" i="40" a="1"/>
  <c r="CL29" i="40" s="1"/>
  <c r="CL14" i="40" s="1"/>
  <c r="CL25" i="40" a="1"/>
  <c r="CL25" i="40" s="1"/>
  <c r="CL10" i="40" s="1"/>
  <c r="CL26" i="40" a="1"/>
  <c r="CL26" i="40" s="1"/>
  <c r="CL11" i="40" s="1"/>
  <c r="CL23" i="40" a="1"/>
  <c r="CL23" i="40" s="1"/>
  <c r="CK8" i="40"/>
  <c r="CK7" i="40" s="1"/>
  <c r="CK22" i="40"/>
  <c r="CM45" i="40"/>
  <c r="CM44" i="40"/>
  <c r="CM43" i="40"/>
  <c r="CM42" i="40"/>
  <c r="CM50" i="40"/>
  <c r="CM49" i="40"/>
  <c r="CM51" i="40"/>
  <c r="CJ7" i="40"/>
  <c r="CK22" i="2" s="1"/>
  <c r="CK10" i="37"/>
  <c r="CK8" i="37"/>
  <c r="CK7" i="37"/>
  <c r="CK9" i="37"/>
  <c r="CK11" i="37"/>
  <c r="CJ6" i="37"/>
  <c r="CJ14" i="1" s="1"/>
  <c r="CK13" i="43"/>
  <c r="CK9" i="43"/>
  <c r="CM29" i="37"/>
  <c r="CM28" i="37"/>
  <c r="CM27" i="37"/>
  <c r="CM23" i="37"/>
  <c r="CM22" i="37"/>
  <c r="CM21" i="37"/>
  <c r="CL52" i="37"/>
  <c r="CL40" i="37"/>
  <c r="CL58" i="37"/>
  <c r="CL46" i="37"/>
  <c r="CL34" i="37"/>
  <c r="CL59" i="37"/>
  <c r="CL47" i="37"/>
  <c r="CL35" i="37"/>
  <c r="CL53" i="37"/>
  <c r="CL41" i="37"/>
  <c r="CL57" i="37"/>
  <c r="CL45" i="37"/>
  <c r="CL33" i="37"/>
  <c r="CL51" i="37"/>
  <c r="CL39" i="37"/>
  <c r="CK10" i="43"/>
  <c r="CK11" i="43"/>
  <c r="CK12" i="43"/>
  <c r="CL59" i="43"/>
  <c r="CL53" i="43"/>
  <c r="CL47" i="43"/>
  <c r="CL41" i="43"/>
  <c r="CL35" i="43"/>
  <c r="CL54" i="43"/>
  <c r="CL48" i="43"/>
  <c r="CL42" i="43"/>
  <c r="CL36" i="43"/>
  <c r="CL60" i="43"/>
  <c r="CL61" i="43"/>
  <c r="CL55" i="43"/>
  <c r="CL49" i="43"/>
  <c r="CL37" i="43"/>
  <c r="CL43" i="43"/>
  <c r="CM31" i="43"/>
  <c r="CM30" i="43"/>
  <c r="CM29" i="43"/>
  <c r="CM25" i="43"/>
  <c r="CM24" i="43"/>
  <c r="CM23" i="43"/>
  <c r="CM67" i="9"/>
  <c r="CM68" i="9"/>
  <c r="CM66" i="9"/>
  <c r="CL78" i="9"/>
  <c r="CL72" i="9"/>
  <c r="CL73" i="9"/>
  <c r="CL79" i="9"/>
  <c r="CL80" i="9"/>
  <c r="CL74" i="9"/>
  <c r="CM62" i="9"/>
  <c r="CM86" i="9" s="1"/>
  <c r="CM61" i="9"/>
  <c r="CM85" i="9" s="1"/>
  <c r="CM60" i="9"/>
  <c r="CM84" i="9" s="1"/>
  <c r="CM34" i="9"/>
  <c r="CM58" i="9"/>
  <c r="CS64" i="10"/>
  <c r="CS63" i="10"/>
  <c r="CS65" i="10"/>
  <c r="CR85" i="10"/>
  <c r="CR84" i="10"/>
  <c r="CR86" i="10"/>
  <c r="CM34" i="11"/>
  <c r="CM31" i="11" s="1"/>
  <c r="CL31" i="11"/>
  <c r="CN20" i="11"/>
  <c r="CN19" i="11"/>
  <c r="CL18" i="11"/>
  <c r="CM21" i="11"/>
  <c r="CM9" i="11" s="1"/>
  <c r="CM7" i="11"/>
  <c r="CM12" i="11"/>
  <c r="CN14" i="11"/>
  <c r="CN15" i="11"/>
  <c r="CN13" i="11"/>
  <c r="CM11" i="10"/>
  <c r="CL29" i="3" s="1"/>
  <c r="CQ83" i="10"/>
  <c r="CL6" i="11"/>
  <c r="CK22" i="3" s="1"/>
  <c r="CR78" i="10"/>
  <c r="CN50" i="11"/>
  <c r="CN33" i="11" s="1"/>
  <c r="CN51" i="11"/>
  <c r="CN49" i="11"/>
  <c r="CN32" i="11" s="1"/>
  <c r="CN4" i="10"/>
  <c r="CN4" i="40"/>
  <c r="CL7" i="10"/>
  <c r="CN4" i="43"/>
  <c r="CN4" i="37"/>
  <c r="CM10" i="10"/>
  <c r="CM8" i="10"/>
  <c r="CM9" i="10"/>
  <c r="CS81" i="10"/>
  <c r="CS80" i="10"/>
  <c r="CS79" i="10"/>
  <c r="CT60" i="10"/>
  <c r="CN4" i="9"/>
  <c r="CN59" i="9" s="1"/>
  <c r="CO4" i="1"/>
  <c r="CP4" i="1"/>
  <c r="CO4" i="2"/>
  <c r="CO19" i="2" s="1"/>
  <c r="CN4" i="3"/>
  <c r="CO4" i="11"/>
  <c r="CK18" i="40" l="1"/>
  <c r="CL22" i="2"/>
  <c r="CJ30" i="3"/>
  <c r="CL31" i="2"/>
  <c r="CL7" i="37"/>
  <c r="CJ18" i="40"/>
  <c r="CK23" i="2" s="1"/>
  <c r="CM32" i="40" a="1"/>
  <c r="CM32" i="40" s="1"/>
  <c r="CM17" i="40" s="1"/>
  <c r="CM31" i="40" a="1"/>
  <c r="CM31" i="40" s="1"/>
  <c r="CM16" i="40" s="1"/>
  <c r="CM28" i="40" a="1"/>
  <c r="CM28" i="40" s="1"/>
  <c r="CM13" i="40" s="1"/>
  <c r="CM29" i="40" a="1"/>
  <c r="CM29" i="40" s="1"/>
  <c r="CM14" i="40" s="1"/>
  <c r="CM25" i="40" a="1"/>
  <c r="CM25" i="40" s="1"/>
  <c r="CM10" i="40" s="1"/>
  <c r="CM26" i="40" a="1"/>
  <c r="CM26" i="40" s="1"/>
  <c r="CM11" i="40" s="1"/>
  <c r="CM30" i="40" a="1"/>
  <c r="CM30" i="40" s="1"/>
  <c r="CM15" i="40" s="1"/>
  <c r="CM23" i="40" a="1"/>
  <c r="CM23" i="40" s="1"/>
  <c r="CM27" i="40" a="1"/>
  <c r="CM27" i="40" s="1"/>
  <c r="CM12" i="40" s="1"/>
  <c r="CM24" i="40" a="1"/>
  <c r="CM24" i="40" s="1"/>
  <c r="CM9" i="40" s="1"/>
  <c r="CL8" i="40"/>
  <c r="CL7" i="40" s="1"/>
  <c r="CM22" i="2" s="1"/>
  <c r="CL22" i="40"/>
  <c r="CN45" i="40"/>
  <c r="CN44" i="40"/>
  <c r="CN43" i="40"/>
  <c r="CN42" i="40"/>
  <c r="CN51" i="40"/>
  <c r="CN50" i="40"/>
  <c r="CN49" i="40"/>
  <c r="CK6" i="37"/>
  <c r="CK14" i="1" s="1"/>
  <c r="CL8" i="37"/>
  <c r="CL11" i="37"/>
  <c r="CL10" i="37"/>
  <c r="CL9" i="37"/>
  <c r="CM57" i="37"/>
  <c r="CM45" i="37"/>
  <c r="CM33" i="37"/>
  <c r="CM51" i="37"/>
  <c r="CM39" i="37"/>
  <c r="CM52" i="37"/>
  <c r="CM40" i="37"/>
  <c r="CM58" i="37"/>
  <c r="CM46" i="37"/>
  <c r="CM34" i="37"/>
  <c r="CM59" i="37"/>
  <c r="CM47" i="37"/>
  <c r="CM35" i="37"/>
  <c r="CM53" i="37"/>
  <c r="CM41" i="37"/>
  <c r="CN29" i="37"/>
  <c r="CN28" i="37"/>
  <c r="CN27" i="37"/>
  <c r="CN23" i="37"/>
  <c r="CN22" i="37"/>
  <c r="CN21" i="37"/>
  <c r="CL13" i="43"/>
  <c r="CL12" i="43"/>
  <c r="CL9" i="43"/>
  <c r="CL11" i="43"/>
  <c r="CL10" i="43"/>
  <c r="CM59" i="43"/>
  <c r="CM47" i="43"/>
  <c r="CM41" i="43"/>
  <c r="CM35" i="43"/>
  <c r="CM53" i="43"/>
  <c r="CM54" i="43"/>
  <c r="CM42" i="43"/>
  <c r="CM36" i="43"/>
  <c r="CM60" i="43"/>
  <c r="CM48" i="43"/>
  <c r="CM61" i="43"/>
  <c r="CM37" i="43"/>
  <c r="CM55" i="43"/>
  <c r="CM43" i="43"/>
  <c r="CM49" i="43"/>
  <c r="CN31" i="43"/>
  <c r="CN30" i="43"/>
  <c r="CN29" i="43"/>
  <c r="CN25" i="43"/>
  <c r="CN24" i="43"/>
  <c r="CN23" i="43"/>
  <c r="CN67" i="9"/>
  <c r="CN68" i="9"/>
  <c r="CN66" i="9"/>
  <c r="CM79" i="9"/>
  <c r="CM73" i="9"/>
  <c r="CM80" i="9"/>
  <c r="CM74" i="9"/>
  <c r="CN62" i="9"/>
  <c r="CN86" i="9" s="1"/>
  <c r="CN60" i="9"/>
  <c r="CN84" i="9" s="1"/>
  <c r="CN61" i="9"/>
  <c r="CN85" i="9" s="1"/>
  <c r="CM78" i="9"/>
  <c r="CM72" i="9"/>
  <c r="CN34" i="9"/>
  <c r="CO34" i="9" s="1"/>
  <c r="CN58" i="9"/>
  <c r="CT63" i="10"/>
  <c r="CT64" i="10"/>
  <c r="CT65" i="10"/>
  <c r="CS85" i="10"/>
  <c r="CS84" i="10"/>
  <c r="CS86" i="10"/>
  <c r="CN34" i="11"/>
  <c r="CN31" i="11" s="1"/>
  <c r="CN7" i="11"/>
  <c r="CN21" i="11"/>
  <c r="CN9" i="11" s="1"/>
  <c r="CO20" i="11"/>
  <c r="CO19" i="11"/>
  <c r="CP19" i="11" s="1"/>
  <c r="CN8" i="11"/>
  <c r="CM18" i="11"/>
  <c r="CM8" i="11"/>
  <c r="CM6" i="11" s="1"/>
  <c r="CL22" i="3" s="1"/>
  <c r="CN12" i="11"/>
  <c r="CO15" i="11"/>
  <c r="CO13" i="11"/>
  <c r="CO14" i="11"/>
  <c r="CN11" i="10"/>
  <c r="CM29" i="3" s="1"/>
  <c r="CR83" i="10"/>
  <c r="CS78" i="10"/>
  <c r="CO50" i="11"/>
  <c r="CO51" i="11"/>
  <c r="CO34" i="11" s="1"/>
  <c r="CO49" i="11"/>
  <c r="CO32" i="11" s="1"/>
  <c r="CM7" i="10"/>
  <c r="CN8" i="10"/>
  <c r="CN10" i="10"/>
  <c r="CN9" i="10"/>
  <c r="CO4" i="10"/>
  <c r="CP4" i="43"/>
  <c r="CP4" i="40"/>
  <c r="CP4" i="37"/>
  <c r="CO4" i="43"/>
  <c r="CO4" i="40"/>
  <c r="CO4" i="37"/>
  <c r="CT81" i="10"/>
  <c r="CT80" i="10"/>
  <c r="CT79" i="10"/>
  <c r="CU60" i="10"/>
  <c r="CO4" i="9"/>
  <c r="CO4" i="3"/>
  <c r="CP4" i="2"/>
  <c r="CP19" i="2" s="1"/>
  <c r="CP4" i="11"/>
  <c r="CQ4" i="1"/>
  <c r="CP4" i="9"/>
  <c r="CP59" i="9" s="1"/>
  <c r="CQ4" i="2"/>
  <c r="CQ19" i="2" s="1"/>
  <c r="CP4" i="3"/>
  <c r="CQ4" i="11"/>
  <c r="CK30" i="3" l="1"/>
  <c r="CM31" i="2"/>
  <c r="CK6" i="40"/>
  <c r="CK13" i="1" s="1"/>
  <c r="CL23" i="2"/>
  <c r="CL18" i="40"/>
  <c r="CM8" i="40"/>
  <c r="CM7" i="40" s="1"/>
  <c r="CN22" i="2" s="1"/>
  <c r="CM22" i="40"/>
  <c r="CP42" i="40"/>
  <c r="CP44" i="40"/>
  <c r="CP51" i="40"/>
  <c r="CP50" i="40"/>
  <c r="CP49" i="40"/>
  <c r="CP45" i="40"/>
  <c r="CP43" i="40"/>
  <c r="CN32" i="40" a="1"/>
  <c r="CN32" i="40" s="1"/>
  <c r="CN31" i="40" a="1"/>
  <c r="CN31" i="40" s="1"/>
  <c r="CN29" i="40" a="1"/>
  <c r="CN29" i="40" s="1"/>
  <c r="CN25" i="40" a="1"/>
  <c r="CN25" i="40" s="1"/>
  <c r="CN26" i="40" a="1"/>
  <c r="CN26" i="40" s="1"/>
  <c r="CN23" i="40" a="1"/>
  <c r="CN23" i="40" s="1"/>
  <c r="CN30" i="40" a="1"/>
  <c r="CN30" i="40" s="1"/>
  <c r="CN27" i="40" a="1"/>
  <c r="CN27" i="40" s="1"/>
  <c r="CN28" i="40" a="1"/>
  <c r="CN28" i="40" s="1"/>
  <c r="CN24" i="40" a="1"/>
  <c r="CN24" i="40" s="1"/>
  <c r="CJ6" i="40"/>
  <c r="CJ13" i="1" s="1"/>
  <c r="CL6" i="37"/>
  <c r="CL14" i="1" s="1"/>
  <c r="CM7" i="37"/>
  <c r="CM9" i="37"/>
  <c r="CM11" i="37"/>
  <c r="CM8" i="37"/>
  <c r="CM10" i="37"/>
  <c r="CM13" i="43"/>
  <c r="CM10" i="43"/>
  <c r="CN57" i="37"/>
  <c r="CN45" i="37"/>
  <c r="CN33" i="37"/>
  <c r="CN51" i="37"/>
  <c r="CN39" i="37"/>
  <c r="CN52" i="37"/>
  <c r="CN40" i="37"/>
  <c r="CN58" i="37"/>
  <c r="CN46" i="37"/>
  <c r="CN34" i="37"/>
  <c r="CP22" i="37"/>
  <c r="CP21" i="37"/>
  <c r="CP28" i="37"/>
  <c r="CP23" i="37"/>
  <c r="CP29" i="37"/>
  <c r="CP27" i="37"/>
  <c r="CN59" i="37"/>
  <c r="CN47" i="37"/>
  <c r="CN35" i="37"/>
  <c r="CN53" i="37"/>
  <c r="CN41" i="37"/>
  <c r="CM9" i="43"/>
  <c r="CM12" i="43"/>
  <c r="CM11" i="43"/>
  <c r="CN53" i="43"/>
  <c r="CN59" i="43"/>
  <c r="CN47" i="43"/>
  <c r="CN41" i="43"/>
  <c r="CN35" i="43"/>
  <c r="CN60" i="43"/>
  <c r="CN54" i="43"/>
  <c r="CN48" i="43"/>
  <c r="CN42" i="43"/>
  <c r="CN36" i="43"/>
  <c r="CN55" i="43"/>
  <c r="CN61" i="43"/>
  <c r="CN49" i="43"/>
  <c r="CN43" i="43"/>
  <c r="CN37" i="43"/>
  <c r="CP30" i="43"/>
  <c r="CP29" i="43"/>
  <c r="CP25" i="43"/>
  <c r="CP24" i="43"/>
  <c r="CP23" i="43"/>
  <c r="CP31" i="43"/>
  <c r="CP67" i="9"/>
  <c r="CP68" i="9"/>
  <c r="CP66" i="9"/>
  <c r="CN79" i="9"/>
  <c r="CN73" i="9"/>
  <c r="CN78" i="9"/>
  <c r="CN72" i="9"/>
  <c r="CN80" i="9"/>
  <c r="CN74" i="9"/>
  <c r="CP62" i="9"/>
  <c r="CP86" i="9" s="1"/>
  <c r="CP60" i="9"/>
  <c r="CP84" i="9" s="1"/>
  <c r="CP61" i="9"/>
  <c r="CP85" i="9" s="1"/>
  <c r="CP58" i="9"/>
  <c r="CP34" i="9"/>
  <c r="CP34" i="11"/>
  <c r="CU63" i="10"/>
  <c r="CU64" i="10"/>
  <c r="CU65" i="10"/>
  <c r="CT85" i="10"/>
  <c r="CT84" i="10"/>
  <c r="CT86" i="10"/>
  <c r="CP20" i="11"/>
  <c r="CO33" i="11"/>
  <c r="CP33" i="11" s="1"/>
  <c r="CP32" i="11"/>
  <c r="CQ19" i="11"/>
  <c r="CQ20" i="11"/>
  <c r="CJ57" i="11" s="1"/>
  <c r="CO21" i="11"/>
  <c r="CP21" i="11" s="1"/>
  <c r="CN18" i="11"/>
  <c r="CO8" i="11"/>
  <c r="CP8" i="11" s="1"/>
  <c r="CO7" i="11"/>
  <c r="CP7" i="11" s="1"/>
  <c r="CP14" i="11"/>
  <c r="CO12" i="11"/>
  <c r="CP13" i="11"/>
  <c r="CP15" i="11"/>
  <c r="CQ15" i="11"/>
  <c r="CQ13" i="11"/>
  <c r="CQ14" i="11"/>
  <c r="CQ4" i="10"/>
  <c r="CQ11" i="10" s="1"/>
  <c r="CP29" i="3" s="1"/>
  <c r="CO11" i="10"/>
  <c r="CN29" i="3" s="1"/>
  <c r="CS83" i="10"/>
  <c r="CT78" i="10"/>
  <c r="CN6" i="11"/>
  <c r="CM22" i="3" s="1"/>
  <c r="CQ51" i="11"/>
  <c r="CQ49" i="11"/>
  <c r="CQ32" i="11" s="1"/>
  <c r="CQ50" i="11"/>
  <c r="CQ33" i="11" s="1"/>
  <c r="CP4" i="10"/>
  <c r="CQ4" i="37"/>
  <c r="CQ4" i="40"/>
  <c r="CQ4" i="43"/>
  <c r="CO9" i="10"/>
  <c r="CP9" i="10" s="1"/>
  <c r="CO8" i="10"/>
  <c r="CO10" i="10"/>
  <c r="CP10" i="10" s="1"/>
  <c r="CN7" i="10"/>
  <c r="CU81" i="10"/>
  <c r="CU80" i="10"/>
  <c r="CU79" i="10"/>
  <c r="AO33" i="10"/>
  <c r="AO39" i="10" s="1"/>
  <c r="AK32" i="10"/>
  <c r="AK38" i="10" s="1"/>
  <c r="AK33" i="10"/>
  <c r="AK39" i="10" s="1"/>
  <c r="V33" i="10"/>
  <c r="V39" i="10" s="1"/>
  <c r="AE34" i="10"/>
  <c r="AE40" i="10" s="1"/>
  <c r="AB33" i="10"/>
  <c r="AB39" i="10" s="1"/>
  <c r="BK34" i="10"/>
  <c r="BK40" i="10" s="1"/>
  <c r="BK33" i="10"/>
  <c r="BK39" i="10" s="1"/>
  <c r="AW33" i="10"/>
  <c r="AW39" i="10" s="1"/>
  <c r="CO34" i="10"/>
  <c r="CO40" i="10" s="1"/>
  <c r="AV34" i="10"/>
  <c r="AV40" i="10" s="1"/>
  <c r="BR33" i="10"/>
  <c r="BR39" i="10" s="1"/>
  <c r="W32" i="10"/>
  <c r="W38" i="10" s="1"/>
  <c r="BQ32" i="10"/>
  <c r="BQ38" i="10" s="1"/>
  <c r="T32" i="10"/>
  <c r="T38" i="10" s="1"/>
  <c r="CO32" i="10"/>
  <c r="CO38" i="10" s="1"/>
  <c r="AL34" i="10"/>
  <c r="AL40" i="10" s="1"/>
  <c r="AT32" i="10"/>
  <c r="AT38" i="10" s="1"/>
  <c r="AJ34" i="10"/>
  <c r="AJ40" i="10" s="1"/>
  <c r="AR34" i="10"/>
  <c r="AR40" i="10" s="1"/>
  <c r="CN34" i="10"/>
  <c r="CN40" i="10" s="1"/>
  <c r="BQ33" i="10"/>
  <c r="BQ39" i="10" s="1"/>
  <c r="AN33" i="10"/>
  <c r="AN39" i="10" s="1"/>
  <c r="AW32" i="10"/>
  <c r="AW38" i="10" s="1"/>
  <c r="BN34" i="10"/>
  <c r="BN40" i="10" s="1"/>
  <c r="CH32" i="10"/>
  <c r="CH38" i="10" s="1"/>
  <c r="R34" i="10"/>
  <c r="R40" i="10" s="1"/>
  <c r="CI33" i="10"/>
  <c r="CI39" i="10" s="1"/>
  <c r="BE33" i="10"/>
  <c r="BE39" i="10" s="1"/>
  <c r="CK34" i="10"/>
  <c r="CK40" i="10" s="1"/>
  <c r="CE34" i="10"/>
  <c r="CE40" i="10" s="1"/>
  <c r="AX34" i="10"/>
  <c r="AX40" i="10" s="1"/>
  <c r="CL34" i="10"/>
  <c r="CL40" i="10" s="1"/>
  <c r="CB33" i="10"/>
  <c r="CB39" i="10" s="1"/>
  <c r="AN34" i="10"/>
  <c r="AN40" i="10" s="1"/>
  <c r="CI32" i="10"/>
  <c r="CI38" i="10" s="1"/>
  <c r="AZ33" i="10"/>
  <c r="AZ39" i="10" s="1"/>
  <c r="AA34" i="10"/>
  <c r="AA40" i="10" s="1"/>
  <c r="BM33" i="10"/>
  <c r="BM39" i="10" s="1"/>
  <c r="AU32" i="10"/>
  <c r="AU38" i="10" s="1"/>
  <c r="BF33" i="10"/>
  <c r="BF39" i="10" s="1"/>
  <c r="BV32" i="10"/>
  <c r="BV38" i="10" s="1"/>
  <c r="AT33" i="10"/>
  <c r="AT39" i="10" s="1"/>
  <c r="BZ34" i="10"/>
  <c r="BZ40" i="10" s="1"/>
  <c r="BK32" i="10"/>
  <c r="BK38" i="10" s="1"/>
  <c r="AQ34" i="10"/>
  <c r="AQ40" i="10" s="1"/>
  <c r="BL34" i="10"/>
  <c r="BL40" i="10" s="1"/>
  <c r="AE33" i="10"/>
  <c r="AE39" i="10" s="1"/>
  <c r="BT34" i="10"/>
  <c r="BT40" i="10" s="1"/>
  <c r="CO33" i="10"/>
  <c r="CO39" i="10" s="1"/>
  <c r="BZ33" i="10"/>
  <c r="BZ39" i="10" s="1"/>
  <c r="BE32" i="10"/>
  <c r="BE38" i="10" s="1"/>
  <c r="BB34" i="10"/>
  <c r="BB40" i="10" s="1"/>
  <c r="CH34" i="10"/>
  <c r="CH40" i="10" s="1"/>
  <c r="BU33" i="10"/>
  <c r="BU39" i="10" s="1"/>
  <c r="BD32" i="10"/>
  <c r="BD38" i="10" s="1"/>
  <c r="BJ33" i="10"/>
  <c r="BJ39" i="10" s="1"/>
  <c r="CE33" i="10"/>
  <c r="CE39" i="10" s="1"/>
  <c r="CH33" i="10"/>
  <c r="CH39" i="10" s="1"/>
  <c r="CA32" i="10"/>
  <c r="CA38" i="10" s="1"/>
  <c r="CM33" i="10"/>
  <c r="CM39" i="10" s="1"/>
  <c r="CB32" i="10"/>
  <c r="CB38" i="10" s="1"/>
  <c r="BZ32" i="10"/>
  <c r="BZ38" i="10" s="1"/>
  <c r="AM32" i="10"/>
  <c r="AM38" i="10" s="1"/>
  <c r="AO34" i="10"/>
  <c r="AO40" i="10" s="1"/>
  <c r="CA33" i="10"/>
  <c r="CA39" i="10" s="1"/>
  <c r="BA32" i="10"/>
  <c r="BA38" i="10" s="1"/>
  <c r="AH32" i="10"/>
  <c r="AH38" i="10" s="1"/>
  <c r="BN33" i="10"/>
  <c r="BN39" i="10" s="1"/>
  <c r="S34" i="10"/>
  <c r="S40" i="10" s="1"/>
  <c r="AH34" i="10"/>
  <c r="AH40" i="10" s="1"/>
  <c r="Z33" i="10"/>
  <c r="Z39" i="10" s="1"/>
  <c r="BN32" i="10"/>
  <c r="BN38" i="10" s="1"/>
  <c r="BB33" i="10"/>
  <c r="BB39" i="10" s="1"/>
  <c r="AZ32" i="10"/>
  <c r="AZ38" i="10" s="1"/>
  <c r="X32" i="10"/>
  <c r="X38" i="10" s="1"/>
  <c r="BG32" i="10"/>
  <c r="BG38" i="10" s="1"/>
  <c r="CM32" i="10"/>
  <c r="CM38" i="10" s="1"/>
  <c r="BX32" i="10"/>
  <c r="BX38" i="10" s="1"/>
  <c r="AU34" i="10"/>
  <c r="AU40" i="10" s="1"/>
  <c r="BA33" i="10"/>
  <c r="BA39" i="10" s="1"/>
  <c r="BY32" i="10"/>
  <c r="BY38" i="10" s="1"/>
  <c r="CD32" i="10"/>
  <c r="CD38" i="10" s="1"/>
  <c r="AG33" i="10"/>
  <c r="AG39" i="10" s="1"/>
  <c r="AD33" i="10"/>
  <c r="AD39" i="10" s="1"/>
  <c r="CF33" i="10"/>
  <c r="CF39" i="10" s="1"/>
  <c r="BH32" i="10"/>
  <c r="BH38" i="10" s="1"/>
  <c r="AQ33" i="10"/>
  <c r="AQ39" i="10" s="1"/>
  <c r="AR33" i="10"/>
  <c r="AR39" i="10" s="1"/>
  <c r="W33" i="10"/>
  <c r="W39" i="10" s="1"/>
  <c r="CN32" i="10"/>
  <c r="CN38" i="10" s="1"/>
  <c r="CN33" i="10"/>
  <c r="CN39" i="10" s="1"/>
  <c r="AB32" i="10"/>
  <c r="AB38" i="10" s="1"/>
  <c r="BJ32" i="10"/>
  <c r="BJ38" i="10" s="1"/>
  <c r="AO32" i="10"/>
  <c r="AO38" i="10" s="1"/>
  <c r="CD34" i="10"/>
  <c r="CD40" i="10" s="1"/>
  <c r="AY34" i="10"/>
  <c r="AY40" i="10" s="1"/>
  <c r="BD33" i="10"/>
  <c r="BD39" i="10" s="1"/>
  <c r="CA34" i="10"/>
  <c r="CA40" i="10" s="1"/>
  <c r="Q32" i="10"/>
  <c r="Q38" i="10" s="1"/>
  <c r="BM32" i="10"/>
  <c r="BM38" i="10" s="1"/>
  <c r="BE34" i="10"/>
  <c r="BE40" i="10" s="1"/>
  <c r="BO33" i="10"/>
  <c r="BO39" i="10" s="1"/>
  <c r="BX33" i="10"/>
  <c r="BX39" i="10" s="1"/>
  <c r="BB32" i="10"/>
  <c r="BB38" i="10" s="1"/>
  <c r="BI33" i="10"/>
  <c r="BI39" i="10" s="1"/>
  <c r="AX32" i="10"/>
  <c r="AX38" i="10" s="1"/>
  <c r="CL33" i="10"/>
  <c r="CL39" i="10" s="1"/>
  <c r="BH34" i="10"/>
  <c r="BH40" i="10" s="1"/>
  <c r="Y34" i="10"/>
  <c r="Y40" i="10" s="1"/>
  <c r="BO32" i="10"/>
  <c r="BO38" i="10" s="1"/>
  <c r="AV33" i="10"/>
  <c r="AV39" i="10" s="1"/>
  <c r="R33" i="10"/>
  <c r="R39" i="10" s="1"/>
  <c r="CJ33" i="10"/>
  <c r="CJ39" i="10" s="1"/>
  <c r="T33" i="10"/>
  <c r="T39" i="10" s="1"/>
  <c r="Y32" i="10"/>
  <c r="Y38" i="10" s="1"/>
  <c r="AM34" i="10"/>
  <c r="AM40" i="10" s="1"/>
  <c r="BL32" i="10"/>
  <c r="BL38" i="10" s="1"/>
  <c r="BA34" i="10"/>
  <c r="BA40" i="10" s="1"/>
  <c r="BT32" i="10"/>
  <c r="BT38" i="10" s="1"/>
  <c r="AR32" i="10"/>
  <c r="AR38" i="10" s="1"/>
  <c r="AF32" i="10"/>
  <c r="AF38" i="10" s="1"/>
  <c r="BT33" i="10"/>
  <c r="BT39" i="10" s="1"/>
  <c r="BD34" i="10"/>
  <c r="BD40" i="10" s="1"/>
  <c r="AY33" i="10"/>
  <c r="AY39" i="10" s="1"/>
  <c r="BV34" i="10"/>
  <c r="BV40" i="10" s="1"/>
  <c r="CI34" i="10"/>
  <c r="CI40" i="10" s="1"/>
  <c r="BW32" i="10"/>
  <c r="BW38" i="10" s="1"/>
  <c r="CM34" i="10"/>
  <c r="CM40" i="10" s="1"/>
  <c r="BX34" i="10"/>
  <c r="BX40" i="10" s="1"/>
  <c r="AD32" i="10"/>
  <c r="AD38" i="10" s="1"/>
  <c r="AI33" i="10"/>
  <c r="AI39" i="10" s="1"/>
  <c r="AV32" i="10"/>
  <c r="AV38" i="10" s="1"/>
  <c r="CD33" i="10"/>
  <c r="CD39" i="10" s="1"/>
  <c r="AS32" i="10"/>
  <c r="AS38" i="10" s="1"/>
  <c r="CG34" i="10"/>
  <c r="CG40" i="10" s="1"/>
  <c r="BH33" i="10"/>
  <c r="BH39" i="10" s="1"/>
  <c r="CF32" i="10"/>
  <c r="CF38" i="10" s="1"/>
  <c r="AE32" i="10"/>
  <c r="AE38" i="10" s="1"/>
  <c r="BU32" i="10"/>
  <c r="BU38" i="10" s="1"/>
  <c r="BF34" i="10"/>
  <c r="BF40" i="10" s="1"/>
  <c r="BL33" i="10"/>
  <c r="BL39" i="10" s="1"/>
  <c r="CG33" i="10"/>
  <c r="CG39" i="10" s="1"/>
  <c r="Q33" i="10"/>
  <c r="Q39" i="10" s="1"/>
  <c r="AM33" i="10"/>
  <c r="AM39" i="10" s="1"/>
  <c r="V32" i="10"/>
  <c r="V38" i="10" s="1"/>
  <c r="AG34" i="10"/>
  <c r="AG40" i="10" s="1"/>
  <c r="AI34" i="10"/>
  <c r="AI40" i="10" s="1"/>
  <c r="BJ34" i="10"/>
  <c r="BJ40" i="10" s="1"/>
  <c r="AD34" i="10"/>
  <c r="AD40" i="10" s="1"/>
  <c r="AF34" i="10"/>
  <c r="AF40" i="10" s="1"/>
  <c r="U33" i="10"/>
  <c r="U39" i="10" s="1"/>
  <c r="CJ32" i="10"/>
  <c r="CJ38" i="10" s="1"/>
  <c r="CL32" i="10"/>
  <c r="CL38" i="10" s="1"/>
  <c r="AL33" i="10"/>
  <c r="AL39" i="10" s="1"/>
  <c r="BR34" i="10"/>
  <c r="BR40" i="10" s="1"/>
  <c r="S33" i="10"/>
  <c r="S39" i="10" s="1"/>
  <c r="AJ33" i="10"/>
  <c r="AJ39" i="10" s="1"/>
  <c r="CB34" i="10"/>
  <c r="CB40" i="10" s="1"/>
  <c r="AK34" i="10"/>
  <c r="AK40" i="10" s="1"/>
  <c r="AF33" i="10"/>
  <c r="AF39" i="10" s="1"/>
  <c r="BV33" i="10"/>
  <c r="BV39" i="10" s="1"/>
  <c r="BS34" i="10"/>
  <c r="BS40" i="10" s="1"/>
  <c r="BY33" i="10"/>
  <c r="BY39" i="10" s="1"/>
  <c r="AZ34" i="10"/>
  <c r="AZ40" i="10" s="1"/>
  <c r="BU34" i="10"/>
  <c r="BU40" i="10" s="1"/>
  <c r="CG32" i="10"/>
  <c r="CG38" i="10" s="1"/>
  <c r="R32" i="10"/>
  <c r="BS32" i="10"/>
  <c r="BS38" i="10" s="1"/>
  <c r="X33" i="10"/>
  <c r="X39" i="10" s="1"/>
  <c r="CJ34" i="10"/>
  <c r="CJ40" i="10" s="1"/>
  <c r="BM34" i="10"/>
  <c r="BM40" i="10" s="1"/>
  <c r="Q34" i="10"/>
  <c r="Q40" i="10" s="1"/>
  <c r="BW33" i="10"/>
  <c r="BW39" i="10" s="1"/>
  <c r="BS33" i="10"/>
  <c r="BS39" i="10" s="1"/>
  <c r="CE32" i="10"/>
  <c r="CE38" i="10" s="1"/>
  <c r="BI32" i="10"/>
  <c r="BI38" i="10" s="1"/>
  <c r="Z32" i="10"/>
  <c r="Z38" i="10" s="1"/>
  <c r="V34" i="10"/>
  <c r="V40" i="10" s="1"/>
  <c r="AX33" i="10"/>
  <c r="AX39" i="10" s="1"/>
  <c r="AU33" i="10"/>
  <c r="AU39" i="10" s="1"/>
  <c r="AA33" i="10"/>
  <c r="AA39" i="10" s="1"/>
  <c r="AT34" i="10"/>
  <c r="AT40" i="10" s="1"/>
  <c r="BY34" i="10"/>
  <c r="BY40" i="10" s="1"/>
  <c r="AY32" i="10"/>
  <c r="AY38" i="10" s="1"/>
  <c r="CK33" i="10"/>
  <c r="CK39" i="10" s="1"/>
  <c r="X34" i="10"/>
  <c r="X40" i="10" s="1"/>
  <c r="AB34" i="10"/>
  <c r="AB40" i="10" s="1"/>
  <c r="BW34" i="10"/>
  <c r="BW40" i="10" s="1"/>
  <c r="AG32" i="10"/>
  <c r="AG38" i="10" s="1"/>
  <c r="BQ34" i="10"/>
  <c r="BQ40" i="10" s="1"/>
  <c r="AS33" i="10"/>
  <c r="AS39" i="10" s="1"/>
  <c r="CK32" i="10"/>
  <c r="CK38" i="10" s="1"/>
  <c r="BO34" i="10"/>
  <c r="BO40" i="10" s="1"/>
  <c r="Z34" i="10"/>
  <c r="Z40" i="10" s="1"/>
  <c r="W34" i="10"/>
  <c r="W40" i="10" s="1"/>
  <c r="Y33" i="10"/>
  <c r="Y39" i="10" s="1"/>
  <c r="BF32" i="10"/>
  <c r="BF38" i="10" s="1"/>
  <c r="AW34" i="10"/>
  <c r="AW40" i="10" s="1"/>
  <c r="AL32" i="10"/>
  <c r="AL38" i="10" s="1"/>
  <c r="CF34" i="10"/>
  <c r="CF40" i="10" s="1"/>
  <c r="AS34" i="10"/>
  <c r="AS40" i="10" s="1"/>
  <c r="AI32" i="10"/>
  <c r="AI38" i="10" s="1"/>
  <c r="AJ32" i="10"/>
  <c r="AJ38" i="10" s="1"/>
  <c r="BG34" i="10"/>
  <c r="BG40" i="10" s="1"/>
  <c r="AQ32" i="10"/>
  <c r="AQ38" i="10" s="1"/>
  <c r="BI34" i="10"/>
  <c r="BI40" i="10" s="1"/>
  <c r="AH33" i="10"/>
  <c r="AH39" i="10" s="1"/>
  <c r="AN32" i="10"/>
  <c r="AN38" i="10" s="1"/>
  <c r="BR32" i="10"/>
  <c r="BR38" i="10" s="1"/>
  <c r="BG33" i="10"/>
  <c r="BG39" i="10" s="1"/>
  <c r="T34" i="10"/>
  <c r="T40" i="10" s="1"/>
  <c r="CQ4" i="9"/>
  <c r="CQ59" i="9" s="1"/>
  <c r="CR4" i="1"/>
  <c r="CR4" i="2"/>
  <c r="CR19" i="2" s="1"/>
  <c r="CR4" i="11"/>
  <c r="CQ4" i="3"/>
  <c r="CL6" i="40" l="1"/>
  <c r="CL13" i="1" s="1"/>
  <c r="CM23" i="2"/>
  <c r="CM6" i="37"/>
  <c r="CM14" i="1" s="1"/>
  <c r="CL30" i="3"/>
  <c r="CN31" i="2"/>
  <c r="CN9" i="37"/>
  <c r="CO9" i="37" s="1"/>
  <c r="CO27" i="40"/>
  <c r="CN12" i="40"/>
  <c r="CO12" i="40" s="1"/>
  <c r="CM18" i="40"/>
  <c r="CO30" i="40"/>
  <c r="CN15" i="40"/>
  <c r="CO15" i="40" s="1"/>
  <c r="CQ42" i="40"/>
  <c r="CQ51" i="40"/>
  <c r="CQ50" i="40"/>
  <c r="CQ49" i="40"/>
  <c r="CQ45" i="40"/>
  <c r="CQ44" i="40"/>
  <c r="CQ43" i="40"/>
  <c r="CO23" i="40"/>
  <c r="CN8" i="40"/>
  <c r="CN22" i="40"/>
  <c r="CO22" i="40" s="1"/>
  <c r="CP26" i="40" a="1"/>
  <c r="CP26" i="40" s="1"/>
  <c r="CP11" i="40" s="1"/>
  <c r="CP27" i="40" a="1"/>
  <c r="CP27" i="40" s="1"/>
  <c r="CP12" i="40" s="1"/>
  <c r="CP23" i="40" a="1"/>
  <c r="CP23" i="40" s="1"/>
  <c r="CP24" i="40" a="1"/>
  <c r="CP24" i="40" s="1"/>
  <c r="CP9" i="40" s="1"/>
  <c r="CP28" i="40" a="1"/>
  <c r="CP28" i="40" s="1"/>
  <c r="CP13" i="40" s="1"/>
  <c r="CP25" i="40" a="1"/>
  <c r="CP25" i="40" s="1"/>
  <c r="CP10" i="40" s="1"/>
  <c r="CP30" i="40" a="1"/>
  <c r="CP30" i="40" s="1"/>
  <c r="CP15" i="40" s="1"/>
  <c r="CP31" i="40" a="1"/>
  <c r="CP31" i="40" s="1"/>
  <c r="CP16" i="40" s="1"/>
  <c r="CP29" i="40" a="1"/>
  <c r="CP29" i="40" s="1"/>
  <c r="CP14" i="40" s="1"/>
  <c r="CP32" i="40" a="1"/>
  <c r="CP32" i="40" s="1"/>
  <c r="CP17" i="40" s="1"/>
  <c r="CO26" i="40"/>
  <c r="CN11" i="40"/>
  <c r="CO11" i="40" s="1"/>
  <c r="CO32" i="40"/>
  <c r="CN17" i="40"/>
  <c r="CO17" i="40" s="1"/>
  <c r="CO25" i="40"/>
  <c r="CN10" i="40"/>
  <c r="CO10" i="40" s="1"/>
  <c r="CO29" i="40"/>
  <c r="CN14" i="40"/>
  <c r="CO14" i="40" s="1"/>
  <c r="CO28" i="40"/>
  <c r="CN13" i="40"/>
  <c r="CO13" i="40" s="1"/>
  <c r="CO24" i="40"/>
  <c r="CN9" i="40"/>
  <c r="CO9" i="40" s="1"/>
  <c r="CO31" i="40"/>
  <c r="CN16" i="40"/>
  <c r="CO16" i="40" s="1"/>
  <c r="CN9" i="43"/>
  <c r="CO9" i="43" s="1"/>
  <c r="CN11" i="43"/>
  <c r="CO11" i="43" s="1"/>
  <c r="CN8" i="37"/>
  <c r="CO8" i="37" s="1"/>
  <c r="CN10" i="37"/>
  <c r="CO10" i="37" s="1"/>
  <c r="CN7" i="37"/>
  <c r="CO7" i="37" s="1"/>
  <c r="CN11" i="37"/>
  <c r="CO11" i="37" s="1"/>
  <c r="CQ29" i="37"/>
  <c r="CQ28" i="37"/>
  <c r="CQ27" i="37"/>
  <c r="CQ21" i="37"/>
  <c r="CQ23" i="37"/>
  <c r="CQ22" i="37"/>
  <c r="CP59" i="37"/>
  <c r="CP47" i="37"/>
  <c r="CP35" i="37"/>
  <c r="CP53" i="37"/>
  <c r="CP41" i="37"/>
  <c r="CP57" i="37"/>
  <c r="CP45" i="37"/>
  <c r="CP33" i="37"/>
  <c r="CP51" i="37"/>
  <c r="CP39" i="37"/>
  <c r="CP52" i="37"/>
  <c r="CP40" i="37"/>
  <c r="CP58" i="37"/>
  <c r="CP46" i="37"/>
  <c r="CP34" i="37"/>
  <c r="CN10" i="43"/>
  <c r="CO10" i="43" s="1"/>
  <c r="CN13" i="43"/>
  <c r="CO13" i="43" s="1"/>
  <c r="CN12" i="43"/>
  <c r="CO12" i="43" s="1"/>
  <c r="CP59" i="43"/>
  <c r="CP47" i="43"/>
  <c r="CP53" i="43"/>
  <c r="CP41" i="43"/>
  <c r="CP35" i="43"/>
  <c r="CP54" i="43"/>
  <c r="CP60" i="43"/>
  <c r="CP48" i="43"/>
  <c r="CP42" i="43"/>
  <c r="CP36" i="43"/>
  <c r="CP61" i="43"/>
  <c r="CP55" i="43"/>
  <c r="CP49" i="43"/>
  <c r="CP43" i="43"/>
  <c r="CP37" i="43"/>
  <c r="CQ29" i="43"/>
  <c r="CQ25" i="43"/>
  <c r="CQ24" i="43"/>
  <c r="CQ23" i="43"/>
  <c r="CQ31" i="43"/>
  <c r="CQ30" i="43"/>
  <c r="CQ68" i="9"/>
  <c r="CQ66" i="9"/>
  <c r="CQ67" i="9"/>
  <c r="CP78" i="9"/>
  <c r="CP72" i="9"/>
  <c r="CP80" i="9"/>
  <c r="CP74" i="9"/>
  <c r="CQ62" i="9"/>
  <c r="CQ86" i="9" s="1"/>
  <c r="CQ60" i="9"/>
  <c r="CQ84" i="9" s="1"/>
  <c r="CQ61" i="9"/>
  <c r="CQ85" i="9" s="1"/>
  <c r="CP79" i="9"/>
  <c r="CP73" i="9"/>
  <c r="CQ34" i="9"/>
  <c r="CQ58" i="9"/>
  <c r="CU85" i="10"/>
  <c r="CU84" i="10"/>
  <c r="CU86" i="10"/>
  <c r="CQ32" i="10"/>
  <c r="CQ38" i="10" s="1"/>
  <c r="CQ34" i="10"/>
  <c r="CQ40" i="10" s="1"/>
  <c r="CQ9" i="10"/>
  <c r="CQ8" i="10"/>
  <c r="CQ10" i="10"/>
  <c r="CQ33" i="10"/>
  <c r="CQ39" i="10" s="1"/>
  <c r="CQ34" i="11"/>
  <c r="CQ31" i="11" s="1"/>
  <c r="CO18" i="11"/>
  <c r="CP18" i="11" s="1"/>
  <c r="CO31" i="11"/>
  <c r="CP31" i="11" s="1"/>
  <c r="CO9" i="11"/>
  <c r="CP9" i="11" s="1"/>
  <c r="CR19" i="11"/>
  <c r="CR20" i="11"/>
  <c r="CQ21" i="11"/>
  <c r="CQ9" i="11" s="1"/>
  <c r="CQ8" i="11"/>
  <c r="CQ7" i="11"/>
  <c r="CR15" i="11"/>
  <c r="CR13" i="11"/>
  <c r="CR14" i="11"/>
  <c r="CQ12" i="11"/>
  <c r="CR4" i="10"/>
  <c r="R38" i="10"/>
  <c r="R37" i="10" s="1"/>
  <c r="R31" i="10"/>
  <c r="CP12" i="11"/>
  <c r="CT83" i="10"/>
  <c r="AC40" i="10"/>
  <c r="AP40" i="10" s="1"/>
  <c r="BC40" i="10" s="1"/>
  <c r="BP40" i="10" s="1"/>
  <c r="CC40" i="10" s="1"/>
  <c r="CP40" i="10" s="1"/>
  <c r="AC39" i="10"/>
  <c r="AP39" i="10" s="1"/>
  <c r="BC39" i="10" s="1"/>
  <c r="BP39" i="10" s="1"/>
  <c r="CC39" i="10" s="1"/>
  <c r="CP39" i="10" s="1"/>
  <c r="CU78" i="10"/>
  <c r="CR50" i="11"/>
  <c r="CR33" i="11" s="1"/>
  <c r="CR51" i="11"/>
  <c r="CR49" i="11"/>
  <c r="CR32" i="11" s="1"/>
  <c r="CR4" i="37"/>
  <c r="CR4" i="40"/>
  <c r="CR4" i="43"/>
  <c r="CO7" i="10"/>
  <c r="CP7" i="10" s="1"/>
  <c r="CP8" i="10"/>
  <c r="AN31" i="10"/>
  <c r="CD31" i="10"/>
  <c r="BE31" i="10"/>
  <c r="AX31" i="10"/>
  <c r="U31" i="10"/>
  <c r="Y31" i="10"/>
  <c r="BJ31" i="10"/>
  <c r="X31" i="10"/>
  <c r="BZ31" i="10"/>
  <c r="CH31" i="10"/>
  <c r="CO31" i="10"/>
  <c r="BB31" i="10"/>
  <c r="BV31" i="10"/>
  <c r="BS31" i="10"/>
  <c r="S31" i="10"/>
  <c r="V31" i="10"/>
  <c r="BF31" i="10"/>
  <c r="AF31" i="10"/>
  <c r="AB31" i="10"/>
  <c r="BH31" i="10"/>
  <c r="BY31" i="10"/>
  <c r="AZ31" i="10"/>
  <c r="BD31" i="10"/>
  <c r="T31" i="10"/>
  <c r="BO31" i="10"/>
  <c r="BG31" i="10"/>
  <c r="AM31" i="10"/>
  <c r="AI31" i="10"/>
  <c r="CE31" i="10"/>
  <c r="BU31" i="10"/>
  <c r="AV31" i="10"/>
  <c r="AR31" i="10"/>
  <c r="CI31" i="10"/>
  <c r="CB31" i="10"/>
  <c r="AU31" i="10"/>
  <c r="BN31" i="10"/>
  <c r="BQ31" i="10"/>
  <c r="CJ31" i="10"/>
  <c r="AS31" i="10"/>
  <c r="AA31" i="10"/>
  <c r="BT31" i="10"/>
  <c r="AW31" i="10"/>
  <c r="AJ31" i="10"/>
  <c r="W31" i="10"/>
  <c r="BK31" i="10"/>
  <c r="AK31" i="10"/>
  <c r="Z31" i="10"/>
  <c r="BW31" i="10"/>
  <c r="AE31" i="10"/>
  <c r="BA31" i="10"/>
  <c r="BM31" i="10"/>
  <c r="CN31" i="10"/>
  <c r="AQ31" i="10"/>
  <c r="CK31" i="10"/>
  <c r="AC34" i="10"/>
  <c r="AP34" i="10" s="1"/>
  <c r="BC34" i="10" s="1"/>
  <c r="BP34" i="10" s="1"/>
  <c r="CC34" i="10" s="1"/>
  <c r="CP34" i="10" s="1"/>
  <c r="AC33" i="10"/>
  <c r="AP33" i="10" s="1"/>
  <c r="BC33" i="10" s="1"/>
  <c r="BP33" i="10" s="1"/>
  <c r="CC33" i="10" s="1"/>
  <c r="CP33" i="10" s="1"/>
  <c r="CF31" i="10"/>
  <c r="BI31" i="10"/>
  <c r="AD31" i="10"/>
  <c r="BL31" i="10"/>
  <c r="Q31" i="10"/>
  <c r="AC32" i="10"/>
  <c r="AP32" i="10" s="1"/>
  <c r="BX31" i="10"/>
  <c r="CA31" i="10"/>
  <c r="AT31" i="10"/>
  <c r="BR31" i="10"/>
  <c r="AL31" i="10"/>
  <c r="AY31" i="10"/>
  <c r="CG31" i="10"/>
  <c r="CL31" i="10"/>
  <c r="AG31" i="10"/>
  <c r="CM31" i="10"/>
  <c r="AH31" i="10"/>
  <c r="AO31" i="10"/>
  <c r="CR4" i="9"/>
  <c r="CR59" i="9" s="1"/>
  <c r="CS4" i="1"/>
  <c r="CR4" i="3"/>
  <c r="CS4" i="11"/>
  <c r="CS4" i="2"/>
  <c r="CS19" i="2" s="1"/>
  <c r="CM30" i="3" l="1"/>
  <c r="CO31" i="2"/>
  <c r="CM6" i="40"/>
  <c r="CM13" i="1" s="1"/>
  <c r="CN23" i="2"/>
  <c r="CN6" i="37"/>
  <c r="CN7" i="40"/>
  <c r="CO22" i="2" s="1"/>
  <c r="CP22" i="2" s="1"/>
  <c r="CO8" i="40"/>
  <c r="CP8" i="40"/>
  <c r="CP22" i="40"/>
  <c r="CR45" i="40"/>
  <c r="CR44" i="40"/>
  <c r="CR43" i="40"/>
  <c r="CR51" i="40"/>
  <c r="CR50" i="40"/>
  <c r="CR49" i="40"/>
  <c r="CR42" i="40"/>
  <c r="CQ27" i="40" a="1"/>
  <c r="CQ27" i="40" s="1"/>
  <c r="CQ12" i="40" s="1"/>
  <c r="CQ23" i="40" a="1"/>
  <c r="CQ23" i="40" s="1"/>
  <c r="CQ28" i="40" a="1"/>
  <c r="CQ28" i="40" s="1"/>
  <c r="CQ13" i="40" s="1"/>
  <c r="CQ25" i="40" a="1"/>
  <c r="CQ25" i="40" s="1"/>
  <c r="CQ10" i="40" s="1"/>
  <c r="CQ24" i="40" a="1"/>
  <c r="CQ24" i="40" s="1"/>
  <c r="CQ9" i="40" s="1"/>
  <c r="CQ31" i="40" a="1"/>
  <c r="CQ31" i="40" s="1"/>
  <c r="CQ16" i="40" s="1"/>
  <c r="CQ29" i="40" a="1"/>
  <c r="CQ29" i="40" s="1"/>
  <c r="CQ14" i="40" s="1"/>
  <c r="CQ32" i="40" a="1"/>
  <c r="CQ32" i="40" s="1"/>
  <c r="CQ17" i="40" s="1"/>
  <c r="CQ30" i="40" a="1"/>
  <c r="CQ30" i="40" s="1"/>
  <c r="CQ15" i="40" s="1"/>
  <c r="CQ26" i="40" a="1"/>
  <c r="CQ26" i="40" s="1"/>
  <c r="CQ11" i="40" s="1"/>
  <c r="CP8" i="37"/>
  <c r="CP10" i="37"/>
  <c r="CP7" i="37"/>
  <c r="CP9" i="37"/>
  <c r="CP11" i="37"/>
  <c r="CR28" i="37"/>
  <c r="CR23" i="37"/>
  <c r="CR21" i="37"/>
  <c r="CR29" i="37"/>
  <c r="CR27" i="37"/>
  <c r="CR22" i="37"/>
  <c r="CQ58" i="37"/>
  <c r="CQ46" i="37"/>
  <c r="CQ34" i="37"/>
  <c r="CQ52" i="37"/>
  <c r="CQ40" i="37"/>
  <c r="CQ53" i="37"/>
  <c r="CQ41" i="37"/>
  <c r="CQ35" i="37"/>
  <c r="CQ59" i="37"/>
  <c r="CQ47" i="37"/>
  <c r="CQ51" i="37"/>
  <c r="CQ39" i="37"/>
  <c r="CQ57" i="37"/>
  <c r="CQ45" i="37"/>
  <c r="CQ33" i="37"/>
  <c r="CP13" i="43"/>
  <c r="CP10" i="43"/>
  <c r="CP12" i="43"/>
  <c r="CP9" i="43"/>
  <c r="CP11" i="43"/>
  <c r="CQ59" i="43"/>
  <c r="CQ47" i="43"/>
  <c r="CQ41" i="43"/>
  <c r="CQ35" i="43"/>
  <c r="CQ53" i="43"/>
  <c r="CQ54" i="43"/>
  <c r="CQ36" i="43"/>
  <c r="CQ48" i="43"/>
  <c r="CQ60" i="43"/>
  <c r="CQ42" i="43"/>
  <c r="CQ61" i="43"/>
  <c r="CQ55" i="43"/>
  <c r="CQ49" i="43"/>
  <c r="CQ43" i="43"/>
  <c r="CQ37" i="43"/>
  <c r="CR24" i="43"/>
  <c r="CR23" i="43"/>
  <c r="CR31" i="43"/>
  <c r="CR30" i="43"/>
  <c r="CR29" i="43"/>
  <c r="CR25" i="43"/>
  <c r="CR68" i="9"/>
  <c r="CR66" i="9"/>
  <c r="CR67" i="9"/>
  <c r="CR62" i="9"/>
  <c r="CR86" i="9" s="1"/>
  <c r="CR61" i="9"/>
  <c r="CR85" i="9" s="1"/>
  <c r="CR60" i="9"/>
  <c r="CR84" i="9" s="1"/>
  <c r="CQ79" i="9"/>
  <c r="CQ73" i="9"/>
  <c r="CQ72" i="9"/>
  <c r="CQ78" i="9"/>
  <c r="CQ74" i="9"/>
  <c r="CQ80" i="9"/>
  <c r="CR34" i="9"/>
  <c r="CR58" i="9"/>
  <c r="CO6" i="11"/>
  <c r="CN22" i="3" s="1"/>
  <c r="CO22" i="3" s="1"/>
  <c r="CQ7" i="10"/>
  <c r="CR9" i="10"/>
  <c r="CR33" i="10"/>
  <c r="CR39" i="10" s="1"/>
  <c r="CR32" i="10"/>
  <c r="CR38" i="10" s="1"/>
  <c r="CR11" i="10"/>
  <c r="CQ29" i="3" s="1"/>
  <c r="CQ31" i="10"/>
  <c r="CR10" i="10"/>
  <c r="CR34" i="10"/>
  <c r="CR40" i="10" s="1"/>
  <c r="CR8" i="10"/>
  <c r="CR21" i="11"/>
  <c r="CR9" i="11" s="1"/>
  <c r="CR34" i="11"/>
  <c r="CR31" i="11" s="1"/>
  <c r="CS19" i="11"/>
  <c r="CS20" i="11"/>
  <c r="CQ18" i="11"/>
  <c r="CR7" i="11"/>
  <c r="CR8" i="11"/>
  <c r="CR12" i="11"/>
  <c r="CS13" i="11"/>
  <c r="CS14" i="11"/>
  <c r="CS15" i="11"/>
  <c r="CS4" i="10"/>
  <c r="CS10" i="10" s="1"/>
  <c r="AC38" i="10"/>
  <c r="AP38" i="10" s="1"/>
  <c r="BC38" i="10" s="1"/>
  <c r="BP38" i="10" s="1"/>
  <c r="CC38" i="10" s="1"/>
  <c r="CP38" i="10" s="1"/>
  <c r="AH19" i="10"/>
  <c r="AU19" i="10"/>
  <c r="AT19" i="10"/>
  <c r="BG19" i="10"/>
  <c r="AB19" i="10"/>
  <c r="AE19" i="10"/>
  <c r="CH19" i="10"/>
  <c r="CL19" i="10"/>
  <c r="BX19" i="10"/>
  <c r="R19" i="10"/>
  <c r="BW19" i="10"/>
  <c r="AA19" i="10"/>
  <c r="AR19" i="10"/>
  <c r="BO19" i="10"/>
  <c r="BF19" i="10"/>
  <c r="BZ19" i="10"/>
  <c r="AN19" i="10"/>
  <c r="AG19" i="10"/>
  <c r="Z19" i="10"/>
  <c r="AV19" i="10"/>
  <c r="T19" i="10"/>
  <c r="V19" i="10"/>
  <c r="X19" i="10"/>
  <c r="BI19" i="10"/>
  <c r="AM19" i="10"/>
  <c r="BA19" i="10"/>
  <c r="AW19" i="10"/>
  <c r="CO19" i="10"/>
  <c r="CI19" i="10"/>
  <c r="CD19" i="10"/>
  <c r="CG19" i="10"/>
  <c r="Q19" i="10"/>
  <c r="CK19" i="10"/>
  <c r="AK19" i="10"/>
  <c r="CJ19" i="10"/>
  <c r="BU19" i="10"/>
  <c r="BD19" i="10"/>
  <c r="S19" i="10"/>
  <c r="BJ19" i="10"/>
  <c r="BR19" i="10"/>
  <c r="AJ19" i="10"/>
  <c r="CM19" i="10"/>
  <c r="CF19" i="10"/>
  <c r="BE19" i="10"/>
  <c r="CA19" i="10"/>
  <c r="AF19" i="10"/>
  <c r="AS19" i="10"/>
  <c r="AY19" i="10"/>
  <c r="BL19" i="10"/>
  <c r="AQ19" i="10"/>
  <c r="BK19" i="10"/>
  <c r="BQ19" i="10"/>
  <c r="CE19" i="10"/>
  <c r="AZ19" i="10"/>
  <c r="BS19" i="10"/>
  <c r="Y19" i="10"/>
  <c r="BM19" i="10"/>
  <c r="CB19" i="10"/>
  <c r="BT19" i="10"/>
  <c r="AO19" i="10"/>
  <c r="AL19" i="10"/>
  <c r="AD19" i="10"/>
  <c r="CN19" i="10"/>
  <c r="W19" i="10"/>
  <c r="BN19" i="10"/>
  <c r="AI19" i="10"/>
  <c r="BY19" i="10"/>
  <c r="BV19" i="10"/>
  <c r="U19" i="10"/>
  <c r="BH19" i="10"/>
  <c r="BB19" i="10"/>
  <c r="AX19" i="10"/>
  <c r="CU83" i="10"/>
  <c r="CQ6" i="11"/>
  <c r="CP22" i="3" s="1"/>
  <c r="CS50" i="11"/>
  <c r="CS33" i="11" s="1"/>
  <c r="CS51" i="11"/>
  <c r="CS49" i="11"/>
  <c r="CS32" i="11" s="1"/>
  <c r="CS4" i="43"/>
  <c r="CS4" i="37"/>
  <c r="CS4" i="40"/>
  <c r="BL37" i="10"/>
  <c r="CK37" i="10"/>
  <c r="BT37" i="10"/>
  <c r="BF37" i="10"/>
  <c r="AX37" i="10"/>
  <c r="AN37" i="10"/>
  <c r="CM37" i="10"/>
  <c r="BW37" i="10"/>
  <c r="BU37" i="10"/>
  <c r="BV37" i="10"/>
  <c r="AO37" i="10"/>
  <c r="BM37" i="10"/>
  <c r="BN37" i="10"/>
  <c r="V37" i="10"/>
  <c r="CG37" i="10"/>
  <c r="CA37" i="10"/>
  <c r="AI37" i="10"/>
  <c r="BH37" i="10"/>
  <c r="BJ37" i="10"/>
  <c r="AG37" i="10"/>
  <c r="BX37" i="10"/>
  <c r="Z37" i="10"/>
  <c r="AJ37" i="10"/>
  <c r="AA37" i="10"/>
  <c r="AM37" i="10"/>
  <c r="AB37" i="10"/>
  <c r="Y37" i="10"/>
  <c r="BI37" i="10"/>
  <c r="BA37" i="10"/>
  <c r="AS37" i="10"/>
  <c r="AU37" i="10"/>
  <c r="BB37" i="10"/>
  <c r="BZ37" i="10"/>
  <c r="BE37" i="10"/>
  <c r="BR37" i="10"/>
  <c r="CI37" i="10"/>
  <c r="AY37" i="10"/>
  <c r="AT37" i="10"/>
  <c r="AK37" i="10"/>
  <c r="AW37" i="10"/>
  <c r="AR37" i="10"/>
  <c r="BG37" i="10"/>
  <c r="T37" i="10"/>
  <c r="AZ37" i="10"/>
  <c r="S37" i="10"/>
  <c r="CF37" i="10"/>
  <c r="AE37" i="10"/>
  <c r="CJ37" i="10"/>
  <c r="CE37" i="10"/>
  <c r="AF37" i="10"/>
  <c r="BS37" i="10"/>
  <c r="CO37" i="10"/>
  <c r="X37" i="10"/>
  <c r="W37" i="10"/>
  <c r="BO37" i="10"/>
  <c r="CH37" i="10"/>
  <c r="AH37" i="10"/>
  <c r="CL37" i="10"/>
  <c r="AL37" i="10"/>
  <c r="CN37" i="10"/>
  <c r="BK37" i="10"/>
  <c r="CB37" i="10"/>
  <c r="AV37" i="10"/>
  <c r="BY37" i="10"/>
  <c r="U37" i="10"/>
  <c r="AQ37" i="10"/>
  <c r="AD37" i="10"/>
  <c r="BD37" i="10"/>
  <c r="AP31" i="10"/>
  <c r="BC32" i="10"/>
  <c r="Q37" i="10"/>
  <c r="BQ37" i="10"/>
  <c r="AC31" i="10"/>
  <c r="CD37" i="10"/>
  <c r="CQ37" i="10"/>
  <c r="CS4" i="9"/>
  <c r="CS59" i="9" s="1"/>
  <c r="CT4" i="1"/>
  <c r="CS4" i="3"/>
  <c r="CT4" i="2"/>
  <c r="CT19" i="2" s="1"/>
  <c r="CT4" i="11"/>
  <c r="CN30" i="3" l="1"/>
  <c r="CO30" i="3" s="1"/>
  <c r="CP31" i="2"/>
  <c r="CQ31" i="2" s="1"/>
  <c r="CO6" i="37"/>
  <c r="CN14" i="1"/>
  <c r="CO14" i="1" s="1"/>
  <c r="CQ11" i="37"/>
  <c r="CP7" i="40"/>
  <c r="CQ22" i="2" s="1"/>
  <c r="CQ8" i="40"/>
  <c r="CQ7" i="40" s="1"/>
  <c r="CQ22" i="40"/>
  <c r="CR31" i="40" a="1"/>
  <c r="CR31" i="40" s="1"/>
  <c r="CR16" i="40" s="1"/>
  <c r="CR29" i="40" a="1"/>
  <c r="CR29" i="40" s="1"/>
  <c r="CR14" i="40" s="1"/>
  <c r="CR28" i="40" a="1"/>
  <c r="CR28" i="40" s="1"/>
  <c r="CR13" i="40" s="1"/>
  <c r="CR25" i="40" a="1"/>
  <c r="CR25" i="40" s="1"/>
  <c r="CR10" i="40" s="1"/>
  <c r="CR24" i="40" a="1"/>
  <c r="CR24" i="40" s="1"/>
  <c r="CR9" i="40" s="1"/>
  <c r="CR32" i="40" a="1"/>
  <c r="CR32" i="40" s="1"/>
  <c r="CR17" i="40" s="1"/>
  <c r="CR30" i="40" a="1"/>
  <c r="CR30" i="40" s="1"/>
  <c r="CR15" i="40" s="1"/>
  <c r="CR23" i="40" a="1"/>
  <c r="CR23" i="40" s="1"/>
  <c r="CR26" i="40" a="1"/>
  <c r="CR26" i="40" s="1"/>
  <c r="CR11" i="40" s="1"/>
  <c r="CR27" i="40" a="1"/>
  <c r="CR27" i="40" s="1"/>
  <c r="CR12" i="40" s="1"/>
  <c r="CS45" i="40"/>
  <c r="CS44" i="40"/>
  <c r="CS43" i="40"/>
  <c r="CS42" i="40"/>
  <c r="CS51" i="40"/>
  <c r="CS50" i="40"/>
  <c r="CS49" i="40"/>
  <c r="CN18" i="40"/>
  <c r="CO7" i="40"/>
  <c r="CP6" i="37"/>
  <c r="CP14" i="1" s="1"/>
  <c r="CQ8" i="37"/>
  <c r="CQ10" i="37"/>
  <c r="CQ7" i="37"/>
  <c r="CQ13" i="43"/>
  <c r="CQ9" i="37"/>
  <c r="CQ12" i="43"/>
  <c r="CR58" i="37"/>
  <c r="CR46" i="37"/>
  <c r="CR34" i="37"/>
  <c r="CR52" i="37"/>
  <c r="CR40" i="37"/>
  <c r="CR51" i="37"/>
  <c r="CR39" i="37"/>
  <c r="CR57" i="37"/>
  <c r="CR45" i="37"/>
  <c r="CR33" i="37"/>
  <c r="CR53" i="37"/>
  <c r="CR41" i="37"/>
  <c r="CR59" i="37"/>
  <c r="CR47" i="37"/>
  <c r="CR35" i="37"/>
  <c r="CS29" i="37"/>
  <c r="CS28" i="37"/>
  <c r="CS27" i="37"/>
  <c r="CS23" i="37"/>
  <c r="CS21" i="37"/>
  <c r="CS22" i="37"/>
  <c r="CQ10" i="43"/>
  <c r="CQ9" i="43"/>
  <c r="CQ11" i="43"/>
  <c r="CR61" i="43"/>
  <c r="CR49" i="43"/>
  <c r="CR43" i="43"/>
  <c r="CR37" i="43"/>
  <c r="CR55" i="43"/>
  <c r="CR59" i="43"/>
  <c r="CR41" i="43"/>
  <c r="CR35" i="43"/>
  <c r="CR53" i="43"/>
  <c r="CR47" i="43"/>
  <c r="CR54" i="43"/>
  <c r="CR48" i="43"/>
  <c r="CR60" i="43"/>
  <c r="CR42" i="43"/>
  <c r="CR36" i="43"/>
  <c r="CS23" i="43"/>
  <c r="CS31" i="43"/>
  <c r="CS30" i="43"/>
  <c r="CS29" i="43"/>
  <c r="CS25" i="43"/>
  <c r="CS24" i="43"/>
  <c r="CS68" i="9"/>
  <c r="CS66" i="9"/>
  <c r="CS67" i="9"/>
  <c r="CR72" i="9"/>
  <c r="CR78" i="9"/>
  <c r="CS61" i="9"/>
  <c r="CS85" i="9" s="1"/>
  <c r="CS62" i="9"/>
  <c r="CS86" i="9" s="1"/>
  <c r="CS60" i="9"/>
  <c r="CS84" i="9" s="1"/>
  <c r="CR79" i="9"/>
  <c r="CR73" i="9"/>
  <c r="CR74" i="9"/>
  <c r="CR80" i="9"/>
  <c r="CS34" i="9"/>
  <c r="CS58" i="9"/>
  <c r="CP6" i="11"/>
  <c r="CR7" i="10"/>
  <c r="CQ19" i="10"/>
  <c r="CR31" i="10"/>
  <c r="CS34" i="11"/>
  <c r="CS31" i="11" s="1"/>
  <c r="CS21" i="11"/>
  <c r="CS9" i="11" s="1"/>
  <c r="CT19" i="11"/>
  <c r="CT20" i="11"/>
  <c r="CS8" i="11"/>
  <c r="CS7" i="11"/>
  <c r="CR18" i="11"/>
  <c r="CS12" i="11"/>
  <c r="CT15" i="11"/>
  <c r="CT13" i="11"/>
  <c r="CT14" i="11"/>
  <c r="CS32" i="10"/>
  <c r="CS38" i="10" s="1"/>
  <c r="CT4" i="10"/>
  <c r="CT11" i="10" s="1"/>
  <c r="CS29" i="3" s="1"/>
  <c r="CS33" i="10"/>
  <c r="CS39" i="10" s="1"/>
  <c r="CS34" i="10"/>
  <c r="CS40" i="10" s="1"/>
  <c r="CS11" i="10"/>
  <c r="CR29" i="3" s="1"/>
  <c r="CS8" i="10"/>
  <c r="CS9" i="10"/>
  <c r="AP19" i="10"/>
  <c r="CH22" i="10"/>
  <c r="CJ22" i="10"/>
  <c r="BU22" i="10"/>
  <c r="AV22" i="10"/>
  <c r="BO22" i="10"/>
  <c r="AK22" i="10"/>
  <c r="CG22" i="10"/>
  <c r="CA22" i="10"/>
  <c r="BK22" i="10"/>
  <c r="S22" i="10"/>
  <c r="AY22" i="10"/>
  <c r="BA22" i="10"/>
  <c r="BN22" i="10"/>
  <c r="AN22" i="10"/>
  <c r="BD22" i="10"/>
  <c r="CN22" i="10"/>
  <c r="CO22" i="10"/>
  <c r="AZ22" i="10"/>
  <c r="CI22" i="10"/>
  <c r="BI22" i="10"/>
  <c r="AG22" i="10"/>
  <c r="BM22" i="10"/>
  <c r="AX22" i="10"/>
  <c r="AC19" i="10"/>
  <c r="BC19" i="10"/>
  <c r="BY22" i="10"/>
  <c r="AW22" i="10"/>
  <c r="BL22" i="10"/>
  <c r="Q22" i="10"/>
  <c r="AE22" i="10"/>
  <c r="AU22" i="10"/>
  <c r="BW22" i="10"/>
  <c r="CB22" i="10"/>
  <c r="CF22" i="10"/>
  <c r="AS22" i="10"/>
  <c r="Z22" i="10"/>
  <c r="V22" i="10"/>
  <c r="CM22" i="10"/>
  <c r="X22" i="10"/>
  <c r="BX22" i="10"/>
  <c r="CQ22" i="10"/>
  <c r="AD22" i="10"/>
  <c r="AL22" i="10"/>
  <c r="BS22" i="10"/>
  <c r="T22" i="10"/>
  <c r="BR22" i="10"/>
  <c r="Y22" i="10"/>
  <c r="BJ22" i="10"/>
  <c r="R22" i="10"/>
  <c r="BF22" i="10"/>
  <c r="AA22" i="10"/>
  <c r="W22" i="10"/>
  <c r="AT22" i="10"/>
  <c r="BP19" i="10"/>
  <c r="CP19" i="10"/>
  <c r="CD22" i="10"/>
  <c r="AQ22" i="10"/>
  <c r="CL22" i="10"/>
  <c r="AF22" i="10"/>
  <c r="BG22" i="10"/>
  <c r="BE22" i="10"/>
  <c r="AB22" i="10"/>
  <c r="BH22" i="10"/>
  <c r="AO22" i="10"/>
  <c r="BT22" i="10"/>
  <c r="CC19" i="10"/>
  <c r="BQ22" i="10"/>
  <c r="BB22" i="10"/>
  <c r="CR19" i="10"/>
  <c r="AJ22" i="10"/>
  <c r="U22" i="10"/>
  <c r="AH22" i="10"/>
  <c r="CE22" i="10"/>
  <c r="AR22" i="10"/>
  <c r="BZ22" i="10"/>
  <c r="AM22" i="10"/>
  <c r="AI22" i="10"/>
  <c r="BV22" i="10"/>
  <c r="CK22" i="10"/>
  <c r="CR6" i="11"/>
  <c r="CQ22" i="3" s="1"/>
  <c r="CR37" i="10"/>
  <c r="CT50" i="11"/>
  <c r="CT33" i="11" s="1"/>
  <c r="CT49" i="11"/>
  <c r="CT32" i="11" s="1"/>
  <c r="CT51" i="11"/>
  <c r="CT4" i="43"/>
  <c r="CT4" i="40"/>
  <c r="CT4" i="37"/>
  <c r="AC37" i="10"/>
  <c r="BC31" i="10"/>
  <c r="BP32" i="10"/>
  <c r="CT4" i="9"/>
  <c r="CT59" i="9" s="1"/>
  <c r="CU4" i="1"/>
  <c r="CU4" i="2"/>
  <c r="CU19" i="2" s="1"/>
  <c r="CT4" i="3"/>
  <c r="CU4" i="11"/>
  <c r="CT8" i="10" l="1"/>
  <c r="CQ18" i="40"/>
  <c r="CR22" i="2"/>
  <c r="CO18" i="40"/>
  <c r="CO23" i="2"/>
  <c r="CP23" i="2" s="1"/>
  <c r="CR31" i="2"/>
  <c r="CP30" i="3"/>
  <c r="CN6" i="40"/>
  <c r="CR10" i="37"/>
  <c r="CP18" i="40"/>
  <c r="CQ23" i="2" s="1"/>
  <c r="CS28" i="40" a="1"/>
  <c r="CS28" i="40" s="1"/>
  <c r="CS13" i="40" s="1"/>
  <c r="CS25" i="40" a="1"/>
  <c r="CS25" i="40" s="1"/>
  <c r="CS10" i="40" s="1"/>
  <c r="CS32" i="40" a="1"/>
  <c r="CS32" i="40" s="1"/>
  <c r="CS17" i="40" s="1"/>
  <c r="CS30" i="40" a="1"/>
  <c r="CS30" i="40" s="1"/>
  <c r="CS15" i="40" s="1"/>
  <c r="CS26" i="40" a="1"/>
  <c r="CS26" i="40" s="1"/>
  <c r="CS11" i="40" s="1"/>
  <c r="CS31" i="40" a="1"/>
  <c r="CS31" i="40" s="1"/>
  <c r="CS16" i="40" s="1"/>
  <c r="CS29" i="40" a="1"/>
  <c r="CS29" i="40" s="1"/>
  <c r="CS14" i="40" s="1"/>
  <c r="CS24" i="40" a="1"/>
  <c r="CS24" i="40" s="1"/>
  <c r="CS9" i="40" s="1"/>
  <c r="CS23" i="40" a="1"/>
  <c r="CS23" i="40" s="1"/>
  <c r="CS27" i="40" a="1"/>
  <c r="CS27" i="40" s="1"/>
  <c r="CS12" i="40" s="1"/>
  <c r="CT51" i="40"/>
  <c r="CT50" i="40"/>
  <c r="CT49" i="40"/>
  <c r="CT45" i="40"/>
  <c r="CT44" i="40"/>
  <c r="CT43" i="40"/>
  <c r="CT42" i="40"/>
  <c r="CR8" i="40"/>
  <c r="CR7" i="40" s="1"/>
  <c r="CS22" i="2" s="1"/>
  <c r="CR22" i="40"/>
  <c r="CR9" i="43"/>
  <c r="CR11" i="37"/>
  <c r="CQ6" i="37"/>
  <c r="CQ14" i="1" s="1"/>
  <c r="CR9" i="37"/>
  <c r="CR8" i="37"/>
  <c r="CR12" i="43"/>
  <c r="CR7" i="37"/>
  <c r="CR10" i="43"/>
  <c r="CS58" i="37"/>
  <c r="CS46" i="37"/>
  <c r="CS34" i="37"/>
  <c r="CS52" i="37"/>
  <c r="CS40" i="37"/>
  <c r="CS51" i="37"/>
  <c r="CS39" i="37"/>
  <c r="CS57" i="37"/>
  <c r="CS45" i="37"/>
  <c r="CS33" i="37"/>
  <c r="CS53" i="37"/>
  <c r="CS41" i="37"/>
  <c r="CS59" i="37"/>
  <c r="CS47" i="37"/>
  <c r="CS35" i="37"/>
  <c r="CT28" i="37"/>
  <c r="CT23" i="37"/>
  <c r="CT21" i="37"/>
  <c r="CT29" i="37"/>
  <c r="CT27" i="37"/>
  <c r="CT22" i="37"/>
  <c r="CR11" i="43"/>
  <c r="CR13" i="43"/>
  <c r="CS60" i="43"/>
  <c r="CS54" i="43"/>
  <c r="CS48" i="43"/>
  <c r="CS42" i="43"/>
  <c r="CS36" i="43"/>
  <c r="CS55" i="43"/>
  <c r="CS61" i="43"/>
  <c r="CS49" i="43"/>
  <c r="CS43" i="43"/>
  <c r="CS37" i="43"/>
  <c r="CS53" i="43"/>
  <c r="CS59" i="43"/>
  <c r="CS47" i="43"/>
  <c r="CS41" i="43"/>
  <c r="CS35" i="43"/>
  <c r="CT31" i="43"/>
  <c r="CT30" i="43"/>
  <c r="CT29" i="43"/>
  <c r="CT25" i="43"/>
  <c r="CT24" i="43"/>
  <c r="CT23" i="43"/>
  <c r="CT68" i="9"/>
  <c r="CT66" i="9"/>
  <c r="CT67" i="9"/>
  <c r="CS72" i="9"/>
  <c r="CS78" i="9"/>
  <c r="CS74" i="9"/>
  <c r="CS80" i="9"/>
  <c r="CS79" i="9"/>
  <c r="CS73" i="9"/>
  <c r="CT61" i="9"/>
  <c r="CT85" i="9" s="1"/>
  <c r="CT62" i="9"/>
  <c r="CT86" i="9" s="1"/>
  <c r="CT60" i="9"/>
  <c r="CT84" i="9" s="1"/>
  <c r="CT34" i="9"/>
  <c r="CT58" i="9"/>
  <c r="CT34" i="11"/>
  <c r="CT31" i="11" s="1"/>
  <c r="CS7" i="10"/>
  <c r="CU20" i="11"/>
  <c r="CU19" i="11"/>
  <c r="CN56" i="11" s="1"/>
  <c r="CT21" i="11"/>
  <c r="CT9" i="11" s="1"/>
  <c r="CS18" i="11"/>
  <c r="CT7" i="11"/>
  <c r="CT8" i="11"/>
  <c r="CT12" i="11"/>
  <c r="CU14" i="11"/>
  <c r="CU15" i="11"/>
  <c r="CU13" i="11"/>
  <c r="CT9" i="10"/>
  <c r="CT32" i="10"/>
  <c r="CT38" i="10" s="1"/>
  <c r="CT33" i="10"/>
  <c r="CT39" i="10" s="1"/>
  <c r="CU4" i="10"/>
  <c r="CU33" i="10" s="1"/>
  <c r="CU39" i="10" s="1"/>
  <c r="CT10" i="10"/>
  <c r="CT34" i="10"/>
  <c r="CT40" i="10" s="1"/>
  <c r="CS31" i="10"/>
  <c r="AC22" i="10"/>
  <c r="BP22" i="10"/>
  <c r="CP22" i="10"/>
  <c r="CR22" i="10"/>
  <c r="BC22" i="10"/>
  <c r="AP22" i="10"/>
  <c r="CC22" i="10"/>
  <c r="CS6" i="11"/>
  <c r="CR22" i="3" s="1"/>
  <c r="CU50" i="11"/>
  <c r="CU33" i="11" s="1"/>
  <c r="CU51" i="11"/>
  <c r="CU49" i="11"/>
  <c r="CU32" i="11" s="1"/>
  <c r="CS37" i="10"/>
  <c r="CU4" i="43"/>
  <c r="CU4" i="40"/>
  <c r="CU4" i="37"/>
  <c r="CC32" i="10"/>
  <c r="BP31" i="10"/>
  <c r="AP37" i="10"/>
  <c r="CU4" i="9"/>
  <c r="CU59" i="9" s="1"/>
  <c r="CV4" i="1"/>
  <c r="CV4" i="2"/>
  <c r="CV19" i="2" s="1"/>
  <c r="CU4" i="3"/>
  <c r="CV4" i="11"/>
  <c r="CQ30" i="3" l="1"/>
  <c r="CS31" i="2"/>
  <c r="CP6" i="40"/>
  <c r="CP13" i="1" s="1"/>
  <c r="CQ6" i="40"/>
  <c r="CQ13" i="1" s="1"/>
  <c r="CR23" i="2"/>
  <c r="CO6" i="40"/>
  <c r="CN13" i="1"/>
  <c r="CO13" i="1" s="1"/>
  <c r="CR18" i="40"/>
  <c r="CS8" i="40"/>
  <c r="CS7" i="40" s="1"/>
  <c r="CS22" i="40"/>
  <c r="CU45" i="40"/>
  <c r="CU44" i="40"/>
  <c r="CU43" i="40"/>
  <c r="CU42" i="40"/>
  <c r="CU50" i="40"/>
  <c r="CU51" i="40"/>
  <c r="CU49" i="40"/>
  <c r="CT32" i="40" a="1"/>
  <c r="CT32" i="40" s="1"/>
  <c r="CT17" i="40" s="1"/>
  <c r="CT30" i="40" a="1"/>
  <c r="CT30" i="40" s="1"/>
  <c r="CT15" i="40" s="1"/>
  <c r="CT27" i="40" a="1"/>
  <c r="CT27" i="40" s="1"/>
  <c r="CT12" i="40" s="1"/>
  <c r="CT26" i="40" a="1"/>
  <c r="CT26" i="40" s="1"/>
  <c r="CT11" i="40" s="1"/>
  <c r="CT23" i="40" a="1"/>
  <c r="CT23" i="40" s="1"/>
  <c r="CT8" i="40" s="1"/>
  <c r="CT28" i="40" a="1"/>
  <c r="CT28" i="40" s="1"/>
  <c r="CT13" i="40" s="1"/>
  <c r="CT25" i="40" a="1"/>
  <c r="CT25" i="40" s="1"/>
  <c r="CT10" i="40" s="1"/>
  <c r="CT31" i="40" a="1"/>
  <c r="CT31" i="40" s="1"/>
  <c r="CT16" i="40" s="1"/>
  <c r="CT24" i="40" a="1"/>
  <c r="CT24" i="40" s="1"/>
  <c r="CT29" i="40" a="1"/>
  <c r="CT29" i="40" s="1"/>
  <c r="CT14" i="40" s="1"/>
  <c r="CR6" i="37"/>
  <c r="CR14" i="1" s="1"/>
  <c r="CS13" i="43"/>
  <c r="CS11" i="37"/>
  <c r="CS9" i="37"/>
  <c r="CS7" i="37"/>
  <c r="CS8" i="37"/>
  <c r="CS10" i="37"/>
  <c r="CS11" i="43"/>
  <c r="CS10" i="43"/>
  <c r="CT58" i="37"/>
  <c r="CT46" i="37"/>
  <c r="CT34" i="37"/>
  <c r="CT52" i="37"/>
  <c r="CT40" i="37"/>
  <c r="CT51" i="37"/>
  <c r="CT39" i="37"/>
  <c r="CT57" i="37"/>
  <c r="CT45" i="37"/>
  <c r="CT33" i="37"/>
  <c r="CU29" i="37"/>
  <c r="CU28" i="37"/>
  <c r="CU27" i="37"/>
  <c r="CU23" i="37"/>
  <c r="CU21" i="37"/>
  <c r="CU22" i="37"/>
  <c r="CT53" i="37"/>
  <c r="CT41" i="37"/>
  <c r="CT59" i="37"/>
  <c r="CT47" i="37"/>
  <c r="CT35" i="37"/>
  <c r="CS12" i="43"/>
  <c r="CS9" i="43"/>
  <c r="CT53" i="43"/>
  <c r="CT59" i="43"/>
  <c r="CT47" i="43"/>
  <c r="CT41" i="43"/>
  <c r="CT35" i="43"/>
  <c r="CT60" i="43"/>
  <c r="CT48" i="43"/>
  <c r="CT54" i="43"/>
  <c r="CT42" i="43"/>
  <c r="CT36" i="43"/>
  <c r="CT55" i="43"/>
  <c r="CT61" i="43"/>
  <c r="CT49" i="43"/>
  <c r="CT43" i="43"/>
  <c r="CT37" i="43"/>
  <c r="CU31" i="43"/>
  <c r="CU30" i="43"/>
  <c r="CU29" i="43"/>
  <c r="CU25" i="43"/>
  <c r="CU24" i="43"/>
  <c r="CU23" i="43"/>
  <c r="CU67" i="9"/>
  <c r="CU66" i="9"/>
  <c r="CU68" i="9"/>
  <c r="CU62" i="9"/>
  <c r="CU86" i="9" s="1"/>
  <c r="CU61" i="9"/>
  <c r="CU85" i="9" s="1"/>
  <c r="CU60" i="9"/>
  <c r="CU84" i="9" s="1"/>
  <c r="CT80" i="9"/>
  <c r="CT74" i="9"/>
  <c r="CT79" i="9"/>
  <c r="CT73" i="9"/>
  <c r="CT78" i="9"/>
  <c r="CT72" i="9"/>
  <c r="CU34" i="9"/>
  <c r="CU58" i="9"/>
  <c r="CT7" i="10"/>
  <c r="CU21" i="11"/>
  <c r="CN58" i="11" s="1"/>
  <c r="CU34" i="11"/>
  <c r="CU31" i="11" s="1"/>
  <c r="CV20" i="11"/>
  <c r="CV19" i="11"/>
  <c r="CU7" i="11"/>
  <c r="CU8" i="11"/>
  <c r="CT18" i="11"/>
  <c r="CV14" i="11"/>
  <c r="CV13" i="11"/>
  <c r="CV15" i="11"/>
  <c r="CU12" i="11"/>
  <c r="CT31" i="10"/>
  <c r="CU32" i="10"/>
  <c r="CU38" i="10" s="1"/>
  <c r="CU34" i="10"/>
  <c r="CU40" i="10" s="1"/>
  <c r="CV4" i="10"/>
  <c r="CV11" i="10" s="1"/>
  <c r="CU29" i="3" s="1"/>
  <c r="CU8" i="10"/>
  <c r="CU10" i="10"/>
  <c r="CU9" i="10"/>
  <c r="CU11" i="10"/>
  <c r="CT29" i="3" s="1"/>
  <c r="CS19" i="10"/>
  <c r="CS22" i="10"/>
  <c r="CT6" i="11"/>
  <c r="CS22" i="3" s="1"/>
  <c r="CV51" i="11"/>
  <c r="CV49" i="11"/>
  <c r="CV32" i="11" s="1"/>
  <c r="CV50" i="11"/>
  <c r="CV33" i="11" s="1"/>
  <c r="CT37" i="10"/>
  <c r="CV4" i="37"/>
  <c r="CV4" i="43"/>
  <c r="CV4" i="40"/>
  <c r="BC37" i="10"/>
  <c r="CC31" i="10"/>
  <c r="CP32" i="10"/>
  <c r="CV4" i="9"/>
  <c r="CV59" i="9" s="1"/>
  <c r="CW4" i="1"/>
  <c r="CW4" i="11"/>
  <c r="CV4" i="3"/>
  <c r="CW4" i="2"/>
  <c r="CW19" i="2" s="1"/>
  <c r="CR30" i="3" l="1"/>
  <c r="CT31" i="2"/>
  <c r="CS18" i="40"/>
  <c r="CT22" i="2"/>
  <c r="CR6" i="40"/>
  <c r="CR13" i="1" s="1"/>
  <c r="CS23" i="2"/>
  <c r="CU18" i="11"/>
  <c r="CV51" i="40"/>
  <c r="CV49" i="40"/>
  <c r="CV45" i="40"/>
  <c r="CV44" i="40"/>
  <c r="CV43" i="40"/>
  <c r="CV42" i="40"/>
  <c r="CV50" i="40"/>
  <c r="CT22" i="40"/>
  <c r="CT9" i="40"/>
  <c r="CT7" i="40" s="1"/>
  <c r="CU22" i="2" s="1"/>
  <c r="CU23" i="40" a="1"/>
  <c r="CU23" i="40" s="1"/>
  <c r="CU27" i="40" a="1"/>
  <c r="CU27" i="40" s="1"/>
  <c r="CU12" i="40" s="1"/>
  <c r="CU26" i="40" a="1"/>
  <c r="CU26" i="40" s="1"/>
  <c r="CU11" i="40" s="1"/>
  <c r="CU31" i="40" a="1"/>
  <c r="CU31" i="40" s="1"/>
  <c r="CU16" i="40" s="1"/>
  <c r="CU29" i="40" a="1"/>
  <c r="CU29" i="40" s="1"/>
  <c r="CU14" i="40" s="1"/>
  <c r="CU32" i="40" a="1"/>
  <c r="CU32" i="40" s="1"/>
  <c r="CU17" i="40" s="1"/>
  <c r="CU30" i="40" a="1"/>
  <c r="CU30" i="40" s="1"/>
  <c r="CU15" i="40" s="1"/>
  <c r="CU28" i="40" a="1"/>
  <c r="CU28" i="40" s="1"/>
  <c r="CU13" i="40" s="1"/>
  <c r="CU24" i="40" a="1"/>
  <c r="CU24" i="40" s="1"/>
  <c r="CU9" i="40" s="1"/>
  <c r="CU25" i="40" a="1"/>
  <c r="CU25" i="40" s="1"/>
  <c r="CU10" i="40" s="1"/>
  <c r="CT12" i="43"/>
  <c r="CT7" i="37"/>
  <c r="CS6" i="37"/>
  <c r="CS14" i="1" s="1"/>
  <c r="CT9" i="37"/>
  <c r="CT8" i="37"/>
  <c r="CT10" i="37"/>
  <c r="CT11" i="37"/>
  <c r="CU57" i="37"/>
  <c r="CU45" i="37"/>
  <c r="CU33" i="37"/>
  <c r="CU51" i="37"/>
  <c r="CU39" i="37"/>
  <c r="CU59" i="37"/>
  <c r="CU47" i="37"/>
  <c r="CU35" i="37"/>
  <c r="CU53" i="37"/>
  <c r="CU41" i="37"/>
  <c r="CU52" i="37"/>
  <c r="CU40" i="37"/>
  <c r="CU46" i="37"/>
  <c r="CU34" i="37"/>
  <c r="CU58" i="37"/>
  <c r="CV29" i="37"/>
  <c r="CV28" i="37"/>
  <c r="CV27" i="37"/>
  <c r="CV23" i="37"/>
  <c r="CV22" i="37"/>
  <c r="CV21" i="37"/>
  <c r="CT11" i="43"/>
  <c r="CT13" i="43"/>
  <c r="CT9" i="43"/>
  <c r="CT10" i="43"/>
  <c r="CU53" i="43"/>
  <c r="CU59" i="43"/>
  <c r="CU41" i="43"/>
  <c r="CU35" i="43"/>
  <c r="CU47" i="43"/>
  <c r="CU60" i="43"/>
  <c r="CU48" i="43"/>
  <c r="CU54" i="43"/>
  <c r="CU42" i="43"/>
  <c r="CU36" i="43"/>
  <c r="CU55" i="43"/>
  <c r="CU61" i="43"/>
  <c r="CU37" i="43"/>
  <c r="CU49" i="43"/>
  <c r="CU43" i="43"/>
  <c r="CV31" i="43"/>
  <c r="CV30" i="43"/>
  <c r="CV29" i="43"/>
  <c r="CV25" i="43"/>
  <c r="CV24" i="43"/>
  <c r="CV23" i="43"/>
  <c r="CV67" i="9"/>
  <c r="CV68" i="9"/>
  <c r="CV66" i="9"/>
  <c r="CU78" i="9"/>
  <c r="CU72" i="9"/>
  <c r="CU73" i="9"/>
  <c r="CU79" i="9"/>
  <c r="CV62" i="9"/>
  <c r="CV86" i="9" s="1"/>
  <c r="CV61" i="9"/>
  <c r="CV85" i="9" s="1"/>
  <c r="CV60" i="9"/>
  <c r="CV84" i="9" s="1"/>
  <c r="CU80" i="9"/>
  <c r="CU74" i="9"/>
  <c r="CV34" i="9"/>
  <c r="CV58" i="9"/>
  <c r="CT19" i="10"/>
  <c r="CV32" i="10"/>
  <c r="CV38" i="10" s="1"/>
  <c r="CV9" i="10"/>
  <c r="CV34" i="10"/>
  <c r="CV40" i="10" s="1"/>
  <c r="CV33" i="10"/>
  <c r="CV39" i="10" s="1"/>
  <c r="CV8" i="10"/>
  <c r="CV10" i="10"/>
  <c r="CU7" i="10"/>
  <c r="CU9" i="11"/>
  <c r="CU6" i="11" s="1"/>
  <c r="CT22" i="3" s="1"/>
  <c r="CV34" i="11"/>
  <c r="CW20" i="11"/>
  <c r="CW19" i="11"/>
  <c r="CV21" i="11"/>
  <c r="CV18" i="11" s="1"/>
  <c r="CV8" i="11"/>
  <c r="CV7" i="11"/>
  <c r="CW14" i="11"/>
  <c r="CW15" i="11"/>
  <c r="CW13" i="11"/>
  <c r="CV12" i="11"/>
  <c r="CU31" i="10"/>
  <c r="CW4" i="10"/>
  <c r="CT22" i="10"/>
  <c r="CW51" i="11"/>
  <c r="CW49" i="11"/>
  <c r="CW32" i="11" s="1"/>
  <c r="CW50" i="11"/>
  <c r="CW33" i="11" s="1"/>
  <c r="CU37" i="10"/>
  <c r="CW4" i="40"/>
  <c r="CW4" i="37"/>
  <c r="CW4" i="43"/>
  <c r="CP31" i="10"/>
  <c r="BP37" i="10"/>
  <c r="CW4" i="9"/>
  <c r="CW59" i="9" s="1"/>
  <c r="CX4" i="1"/>
  <c r="CX4" i="11"/>
  <c r="CX4" i="2"/>
  <c r="CX19" i="2" s="1"/>
  <c r="CW4" i="3"/>
  <c r="CS6" i="40" l="1"/>
  <c r="CS13" i="1" s="1"/>
  <c r="CT23" i="2"/>
  <c r="CS30" i="3"/>
  <c r="CU31" i="2"/>
  <c r="CT18" i="40"/>
  <c r="CV27" i="40" a="1"/>
  <c r="CV27" i="40" s="1"/>
  <c r="CV12" i="40" s="1"/>
  <c r="CV26" i="40" a="1"/>
  <c r="CV26" i="40" s="1"/>
  <c r="CV11" i="40" s="1"/>
  <c r="CV31" i="40" a="1"/>
  <c r="CV31" i="40" s="1"/>
  <c r="CV16" i="40" s="1"/>
  <c r="CV29" i="40" a="1"/>
  <c r="CV29" i="40" s="1"/>
  <c r="CV14" i="40" s="1"/>
  <c r="CV28" i="40" a="1"/>
  <c r="CV28" i="40" s="1"/>
  <c r="CV13" i="40" s="1"/>
  <c r="CV25" i="40" a="1"/>
  <c r="CV25" i="40" s="1"/>
  <c r="CV10" i="40" s="1"/>
  <c r="CV24" i="40" a="1"/>
  <c r="CV24" i="40" s="1"/>
  <c r="CV9" i="40" s="1"/>
  <c r="CV23" i="40" a="1"/>
  <c r="CV23" i="40" s="1"/>
  <c r="CV32" i="40" a="1"/>
  <c r="CV32" i="40" s="1"/>
  <c r="CV17" i="40" s="1"/>
  <c r="CV30" i="40" a="1"/>
  <c r="CV30" i="40" s="1"/>
  <c r="CV15" i="40" s="1"/>
  <c r="CW45" i="40"/>
  <c r="CW44" i="40"/>
  <c r="CW43" i="40"/>
  <c r="CW42" i="40"/>
  <c r="CW51" i="40"/>
  <c r="CW50" i="40"/>
  <c r="CW49" i="40"/>
  <c r="CU8" i="40"/>
  <c r="CU22" i="40"/>
  <c r="CU11" i="37"/>
  <c r="CT6" i="37"/>
  <c r="CT14" i="1" s="1"/>
  <c r="CU7" i="37"/>
  <c r="CU9" i="37"/>
  <c r="CU8" i="37"/>
  <c r="CU10" i="37"/>
  <c r="CU12" i="43"/>
  <c r="CU10" i="43"/>
  <c r="CV57" i="37"/>
  <c r="CV45" i="37"/>
  <c r="CV33" i="37"/>
  <c r="CV51" i="37"/>
  <c r="CV39" i="37"/>
  <c r="CV52" i="37"/>
  <c r="CV40" i="37"/>
  <c r="CV58" i="37"/>
  <c r="CV46" i="37"/>
  <c r="CV34" i="37"/>
  <c r="CV59" i="37"/>
  <c r="CV47" i="37"/>
  <c r="CV35" i="37"/>
  <c r="CV53" i="37"/>
  <c r="CV41" i="37"/>
  <c r="CW29" i="37"/>
  <c r="CW28" i="37"/>
  <c r="CW27" i="37"/>
  <c r="CW23" i="37"/>
  <c r="CW22" i="37"/>
  <c r="CW21" i="37"/>
  <c r="CU9" i="43"/>
  <c r="CU11" i="43"/>
  <c r="CU13" i="43"/>
  <c r="CV53" i="43"/>
  <c r="CV41" i="43"/>
  <c r="CV59" i="43"/>
  <c r="CV47" i="43"/>
  <c r="CV35" i="43"/>
  <c r="CV60" i="43"/>
  <c r="CV54" i="43"/>
  <c r="CV48" i="43"/>
  <c r="CV42" i="43"/>
  <c r="CV36" i="43"/>
  <c r="CV55" i="43"/>
  <c r="CV37" i="43"/>
  <c r="CV49" i="43"/>
  <c r="CV43" i="43"/>
  <c r="CV61" i="43"/>
  <c r="CW31" i="43"/>
  <c r="CW30" i="43"/>
  <c r="CW29" i="43"/>
  <c r="CW25" i="43"/>
  <c r="CW24" i="43"/>
  <c r="CW23" i="43"/>
  <c r="CW67" i="9"/>
  <c r="CW68" i="9"/>
  <c r="CW66" i="9"/>
  <c r="CV78" i="9"/>
  <c r="CV72" i="9"/>
  <c r="CV73" i="9"/>
  <c r="CV79" i="9"/>
  <c r="CV80" i="9"/>
  <c r="CV74" i="9"/>
  <c r="CW62" i="9"/>
  <c r="CW86" i="9" s="1"/>
  <c r="CW60" i="9"/>
  <c r="CW84" i="9" s="1"/>
  <c r="CW61" i="9"/>
  <c r="CW85" i="9" s="1"/>
  <c r="CW58" i="9"/>
  <c r="CW34" i="9"/>
  <c r="CV7" i="10"/>
  <c r="CV31" i="10"/>
  <c r="CU19" i="10"/>
  <c r="CW21" i="11"/>
  <c r="CW9" i="11" s="1"/>
  <c r="CW34" i="11"/>
  <c r="CW31" i="11" s="1"/>
  <c r="CV31" i="11"/>
  <c r="CW7" i="11"/>
  <c r="CX20" i="11"/>
  <c r="CX19" i="11"/>
  <c r="CQ56" i="11" s="1"/>
  <c r="CW8" i="11"/>
  <c r="CV9" i="11"/>
  <c r="CV6" i="11" s="1"/>
  <c r="CU22" i="3" s="1"/>
  <c r="CW12" i="11"/>
  <c r="CX14" i="11"/>
  <c r="CX15" i="11"/>
  <c r="CX13" i="11"/>
  <c r="CW33" i="10"/>
  <c r="CW39" i="10" s="1"/>
  <c r="CX4" i="10"/>
  <c r="CW8" i="10"/>
  <c r="CW10" i="10"/>
  <c r="CW9" i="10"/>
  <c r="CW32" i="10"/>
  <c r="CW38" i="10" s="1"/>
  <c r="CW34" i="10"/>
  <c r="CW40" i="10" s="1"/>
  <c r="CU22" i="10"/>
  <c r="CX51" i="11"/>
  <c r="CX49" i="11"/>
  <c r="CX32" i="11" s="1"/>
  <c r="CX50" i="11"/>
  <c r="CX33" i="11" s="1"/>
  <c r="CV37" i="10"/>
  <c r="CX4" i="43"/>
  <c r="CX4" i="37"/>
  <c r="CX4" i="40"/>
  <c r="CC37" i="10"/>
  <c r="CX4" i="9"/>
  <c r="CX59" i="9" s="1"/>
  <c r="CY4" i="1"/>
  <c r="CY4" i="2"/>
  <c r="CY19" i="2" s="1"/>
  <c r="CX4" i="3"/>
  <c r="CY4" i="11"/>
  <c r="CT6" i="40" l="1"/>
  <c r="CT13" i="1" s="1"/>
  <c r="CU23" i="2"/>
  <c r="CT30" i="3"/>
  <c r="CV31" i="2"/>
  <c r="CW18" i="11"/>
  <c r="CX45" i="40"/>
  <c r="CX44" i="40"/>
  <c r="CX43" i="40"/>
  <c r="CX42" i="40"/>
  <c r="CX51" i="40"/>
  <c r="CX50" i="40"/>
  <c r="CX49" i="40"/>
  <c r="CV8" i="40"/>
  <c r="CV7" i="40" s="1"/>
  <c r="CW22" i="2" s="1"/>
  <c r="CV22" i="40"/>
  <c r="CW29" i="40" a="1"/>
  <c r="CW29" i="40" s="1"/>
  <c r="CW14" i="40" s="1"/>
  <c r="CW25" i="40" a="1"/>
  <c r="CW25" i="40" s="1"/>
  <c r="CW10" i="40" s="1"/>
  <c r="CW24" i="40" a="1"/>
  <c r="CW24" i="40" s="1"/>
  <c r="CW9" i="40" s="1"/>
  <c r="CW28" i="40" a="1"/>
  <c r="CW28" i="40" s="1"/>
  <c r="CW13" i="40" s="1"/>
  <c r="CW32" i="40" a="1"/>
  <c r="CW32" i="40" s="1"/>
  <c r="CW17" i="40" s="1"/>
  <c r="CW31" i="40" a="1"/>
  <c r="CW31" i="40" s="1"/>
  <c r="CW16" i="40" s="1"/>
  <c r="CW26" i="40" a="1"/>
  <c r="CW26" i="40" s="1"/>
  <c r="CW11" i="40" s="1"/>
  <c r="CW27" i="40" a="1"/>
  <c r="CW27" i="40" s="1"/>
  <c r="CW12" i="40" s="1"/>
  <c r="CW23" i="40" a="1"/>
  <c r="CW23" i="40" s="1"/>
  <c r="CW30" i="40" a="1"/>
  <c r="CW30" i="40" s="1"/>
  <c r="CW15" i="40" s="1"/>
  <c r="CU7" i="40"/>
  <c r="CV22" i="2" s="1"/>
  <c r="CU6" i="37"/>
  <c r="CU14" i="1" s="1"/>
  <c r="CV7" i="37"/>
  <c r="CV9" i="37"/>
  <c r="CV11" i="37"/>
  <c r="CV8" i="37"/>
  <c r="CV10" i="37"/>
  <c r="CW57" i="37"/>
  <c r="CW45" i="37"/>
  <c r="CW33" i="37"/>
  <c r="CW51" i="37"/>
  <c r="CW39" i="37"/>
  <c r="CW52" i="37"/>
  <c r="CW40" i="37"/>
  <c r="CW58" i="37"/>
  <c r="CW46" i="37"/>
  <c r="CW34" i="37"/>
  <c r="CX22" i="37"/>
  <c r="CX21" i="37"/>
  <c r="CX29" i="37"/>
  <c r="CX27" i="37"/>
  <c r="CX28" i="37"/>
  <c r="CX23" i="37"/>
  <c r="CW59" i="37"/>
  <c r="CW47" i="37"/>
  <c r="CW35" i="37"/>
  <c r="CW53" i="37"/>
  <c r="CW41" i="37"/>
  <c r="CV10" i="43"/>
  <c r="CV13" i="43"/>
  <c r="CV9" i="43"/>
  <c r="CV11" i="43"/>
  <c r="CV12" i="43"/>
  <c r="CW59" i="43"/>
  <c r="CW53" i="43"/>
  <c r="CW47" i="43"/>
  <c r="CW41" i="43"/>
  <c r="CW35" i="43"/>
  <c r="CW54" i="43"/>
  <c r="CW60" i="43"/>
  <c r="CW48" i="43"/>
  <c r="CW42" i="43"/>
  <c r="CW36" i="43"/>
  <c r="CW61" i="43"/>
  <c r="CW55" i="43"/>
  <c r="CW49" i="43"/>
  <c r="CW43" i="43"/>
  <c r="CW37" i="43"/>
  <c r="CX30" i="43"/>
  <c r="CX29" i="43"/>
  <c r="CX25" i="43"/>
  <c r="CX24" i="43"/>
  <c r="CX23" i="43"/>
  <c r="CX31" i="43"/>
  <c r="CX67" i="9"/>
  <c r="CX68" i="9"/>
  <c r="CX66" i="9"/>
  <c r="CW80" i="9"/>
  <c r="CW74" i="9"/>
  <c r="CW78" i="9"/>
  <c r="CW72" i="9"/>
  <c r="CX62" i="9"/>
  <c r="CX86" i="9" s="1"/>
  <c r="CX60" i="9"/>
  <c r="CX84" i="9" s="1"/>
  <c r="CX61" i="9"/>
  <c r="CX85" i="9" s="1"/>
  <c r="CW73" i="9"/>
  <c r="CW79" i="9"/>
  <c r="CX58" i="9"/>
  <c r="CX34" i="9"/>
  <c r="CV19" i="10"/>
  <c r="CX33" i="10"/>
  <c r="CX39" i="10" s="1"/>
  <c r="CX32" i="10"/>
  <c r="CX38" i="10" s="1"/>
  <c r="CX34" i="10"/>
  <c r="CX40" i="10" s="1"/>
  <c r="CX10" i="10"/>
  <c r="CX9" i="10"/>
  <c r="CX8" i="10"/>
  <c r="CX11" i="10"/>
  <c r="CW29" i="3" s="1"/>
  <c r="CX34" i="11"/>
  <c r="CX31" i="11" s="1"/>
  <c r="CW7" i="10"/>
  <c r="CX7" i="11"/>
  <c r="CY19" i="11"/>
  <c r="CY20" i="11"/>
  <c r="CR57" i="11" s="1"/>
  <c r="CX21" i="11"/>
  <c r="CQ58" i="11" s="1"/>
  <c r="CX12" i="11"/>
  <c r="CY15" i="11"/>
  <c r="CY13" i="11"/>
  <c r="CY14" i="11"/>
  <c r="CY4" i="10"/>
  <c r="CW31" i="10"/>
  <c r="CW19" i="10" s="1"/>
  <c r="CV22" i="10"/>
  <c r="CW6" i="11"/>
  <c r="CV22" i="3" s="1"/>
  <c r="CY51" i="11"/>
  <c r="CY49" i="11"/>
  <c r="CY32" i="11" s="1"/>
  <c r="CY50" i="11"/>
  <c r="CY33" i="11" s="1"/>
  <c r="CW37" i="10"/>
  <c r="CY4" i="40"/>
  <c r="CY4" i="43"/>
  <c r="CY4" i="37"/>
  <c r="CP37" i="10"/>
  <c r="CY4" i="9"/>
  <c r="CY59" i="9" s="1"/>
  <c r="CZ4" i="1"/>
  <c r="CY4" i="3"/>
  <c r="CZ4" i="11"/>
  <c r="CZ4" i="2"/>
  <c r="CZ19" i="2" s="1"/>
  <c r="CU30" i="3" l="1"/>
  <c r="CW31" i="2"/>
  <c r="CW22" i="40"/>
  <c r="CW8" i="40"/>
  <c r="CW7" i="40" s="1"/>
  <c r="CX22" i="2" s="1"/>
  <c r="CU18" i="40"/>
  <c r="CV23" i="2" s="1"/>
  <c r="CV18" i="40"/>
  <c r="CY45" i="40"/>
  <c r="CY44" i="40"/>
  <c r="CY43" i="40"/>
  <c r="CY42" i="40"/>
  <c r="CY51" i="40"/>
  <c r="CY50" i="40"/>
  <c r="CY49" i="40"/>
  <c r="CX25" i="40" a="1"/>
  <c r="CX25" i="40" s="1"/>
  <c r="CX10" i="40" s="1"/>
  <c r="CX24" i="40" a="1"/>
  <c r="CX24" i="40" s="1"/>
  <c r="CX9" i="40" s="1"/>
  <c r="CX28" i="40" a="1"/>
  <c r="CX28" i="40" s="1"/>
  <c r="CX13" i="40" s="1"/>
  <c r="CX32" i="40" a="1"/>
  <c r="CX32" i="40" s="1"/>
  <c r="CX17" i="40" s="1"/>
  <c r="CX30" i="40" a="1"/>
  <c r="CX30" i="40" s="1"/>
  <c r="CX15" i="40" s="1"/>
  <c r="CX23" i="40" a="1"/>
  <c r="CX23" i="40" s="1"/>
  <c r="CX27" i="40" a="1"/>
  <c r="CX27" i="40" s="1"/>
  <c r="CX12" i="40" s="1"/>
  <c r="CX31" i="40" a="1"/>
  <c r="CX31" i="40" s="1"/>
  <c r="CX16" i="40" s="1"/>
  <c r="CX26" i="40" a="1"/>
  <c r="CX26" i="40" s="1"/>
  <c r="CX11" i="40" s="1"/>
  <c r="CX29" i="40" a="1"/>
  <c r="CX29" i="40" s="1"/>
  <c r="CX14" i="40" s="1"/>
  <c r="CV6" i="37"/>
  <c r="CV14" i="1" s="1"/>
  <c r="CW7" i="37"/>
  <c r="CW9" i="37"/>
  <c r="CW11" i="37"/>
  <c r="CW8" i="37"/>
  <c r="CW10" i="37"/>
  <c r="CX57" i="37"/>
  <c r="CX45" i="37"/>
  <c r="CX33" i="37"/>
  <c r="CX51" i="37"/>
  <c r="CX39" i="37"/>
  <c r="CY29" i="37"/>
  <c r="CY28" i="37"/>
  <c r="CY27" i="37"/>
  <c r="CY21" i="37"/>
  <c r="CY22" i="37"/>
  <c r="CY23" i="37"/>
  <c r="CX52" i="37"/>
  <c r="CX40" i="37"/>
  <c r="CX58" i="37"/>
  <c r="CX46" i="37"/>
  <c r="CX34" i="37"/>
  <c r="CX59" i="37"/>
  <c r="CX47" i="37"/>
  <c r="CX35" i="37"/>
  <c r="CX53" i="37"/>
  <c r="CX41" i="37"/>
  <c r="CW10" i="43"/>
  <c r="CW12" i="43"/>
  <c r="CW13" i="43"/>
  <c r="CW11" i="43"/>
  <c r="CW9" i="43"/>
  <c r="CX59" i="43"/>
  <c r="CX53" i="43"/>
  <c r="CX47" i="43"/>
  <c r="CX41" i="43"/>
  <c r="CX35" i="43"/>
  <c r="CX54" i="43"/>
  <c r="CX60" i="43"/>
  <c r="CX48" i="43"/>
  <c r="CX42" i="43"/>
  <c r="CX36" i="43"/>
  <c r="CX61" i="43"/>
  <c r="CX49" i="43"/>
  <c r="CX43" i="43"/>
  <c r="CX55" i="43"/>
  <c r="CX37" i="43"/>
  <c r="CY29" i="43"/>
  <c r="CY25" i="43"/>
  <c r="CY24" i="43"/>
  <c r="CY23" i="43"/>
  <c r="CY31" i="43"/>
  <c r="CY30" i="43"/>
  <c r="CY68" i="9"/>
  <c r="CY66" i="9"/>
  <c r="CY67" i="9"/>
  <c r="CX79" i="9"/>
  <c r="CX73" i="9"/>
  <c r="CX80" i="9"/>
  <c r="CX74" i="9"/>
  <c r="CX78" i="9"/>
  <c r="CX72" i="9"/>
  <c r="CY60" i="9"/>
  <c r="CY84" i="9" s="1"/>
  <c r="CY62" i="9"/>
  <c r="CY86" i="9" s="1"/>
  <c r="CY61" i="9"/>
  <c r="CY85" i="9" s="1"/>
  <c r="CY58" i="9"/>
  <c r="CY34" i="9"/>
  <c r="CY11" i="10"/>
  <c r="CX29" i="3" s="1"/>
  <c r="CY32" i="10"/>
  <c r="CY38" i="10" s="1"/>
  <c r="CY34" i="10"/>
  <c r="CY40" i="10" s="1"/>
  <c r="CY33" i="10"/>
  <c r="CY39" i="10" s="1"/>
  <c r="CX31" i="10"/>
  <c r="CY10" i="10"/>
  <c r="CY9" i="10"/>
  <c r="CY8" i="10"/>
  <c r="CX7" i="10"/>
  <c r="CY34" i="11"/>
  <c r="CY31" i="11" s="1"/>
  <c r="CX18" i="11"/>
  <c r="CZ19" i="11"/>
  <c r="CZ20" i="11"/>
  <c r="CX9" i="11"/>
  <c r="CY7" i="11"/>
  <c r="CY21" i="11"/>
  <c r="CY9" i="11" s="1"/>
  <c r="CX8" i="11"/>
  <c r="CY12" i="11"/>
  <c r="CZ15" i="11"/>
  <c r="CZ13" i="11"/>
  <c r="CZ14" i="11"/>
  <c r="CZ4" i="10"/>
  <c r="CW22" i="10"/>
  <c r="CZ50" i="11"/>
  <c r="CZ33" i="11" s="1"/>
  <c r="CZ49" i="11"/>
  <c r="CZ32" i="11" s="1"/>
  <c r="CZ51" i="11"/>
  <c r="CX37" i="10"/>
  <c r="CZ4" i="43"/>
  <c r="CZ4" i="40"/>
  <c r="CZ4" i="37"/>
  <c r="CZ4" i="9"/>
  <c r="CZ59" i="9" s="1"/>
  <c r="DA4" i="1"/>
  <c r="DA4" i="11"/>
  <c r="CZ4" i="3"/>
  <c r="DA4" i="2"/>
  <c r="DA19" i="2" s="1"/>
  <c r="CV6" i="40" l="1"/>
  <c r="CV13" i="1" s="1"/>
  <c r="CW23" i="2"/>
  <c r="CV30" i="3"/>
  <c r="CX31" i="2"/>
  <c r="CY28" i="40" a="1"/>
  <c r="CY28" i="40" s="1"/>
  <c r="CY13" i="40" s="1"/>
  <c r="CY24" i="40" a="1"/>
  <c r="CY24" i="40" s="1"/>
  <c r="CY9" i="40" s="1"/>
  <c r="CY23" i="40" a="1"/>
  <c r="CY23" i="40" s="1"/>
  <c r="CY32" i="40" a="1"/>
  <c r="CY32" i="40" s="1"/>
  <c r="CY17" i="40" s="1"/>
  <c r="CY30" i="40" a="1"/>
  <c r="CY30" i="40" s="1"/>
  <c r="CY15" i="40" s="1"/>
  <c r="CY27" i="40" a="1"/>
  <c r="CY27" i="40" s="1"/>
  <c r="CY12" i="40" s="1"/>
  <c r="CY31" i="40" a="1"/>
  <c r="CY31" i="40" s="1"/>
  <c r="CY16" i="40" s="1"/>
  <c r="CY29" i="40" a="1"/>
  <c r="CY29" i="40" s="1"/>
  <c r="CY14" i="40" s="1"/>
  <c r="CY26" i="40" a="1"/>
  <c r="CY26" i="40" s="1"/>
  <c r="CY11" i="40" s="1"/>
  <c r="CY25" i="40" a="1"/>
  <c r="CY25" i="40" s="1"/>
  <c r="CY10" i="40" s="1"/>
  <c r="CX8" i="40"/>
  <c r="CX7" i="40" s="1"/>
  <c r="CY22" i="2" s="1"/>
  <c r="CX22" i="40"/>
  <c r="CU6" i="40"/>
  <c r="CU13" i="1" s="1"/>
  <c r="CW18" i="40"/>
  <c r="CZ45" i="40"/>
  <c r="CZ44" i="40"/>
  <c r="CZ43" i="40"/>
  <c r="CZ42" i="40"/>
  <c r="CZ51" i="40"/>
  <c r="CZ50" i="40"/>
  <c r="CZ49" i="40"/>
  <c r="CW6" i="37"/>
  <c r="CW14" i="1" s="1"/>
  <c r="CX7" i="37"/>
  <c r="CX11" i="37"/>
  <c r="CX9" i="37"/>
  <c r="CX8" i="37"/>
  <c r="CX10" i="37"/>
  <c r="CZ29" i="37"/>
  <c r="CZ27" i="37"/>
  <c r="CZ22" i="37"/>
  <c r="CZ23" i="37"/>
  <c r="CZ28" i="37"/>
  <c r="CZ21" i="37"/>
  <c r="CY53" i="37"/>
  <c r="CY41" i="37"/>
  <c r="CY59" i="37"/>
  <c r="CY47" i="37"/>
  <c r="CY35" i="37"/>
  <c r="CY58" i="37"/>
  <c r="CY46" i="37"/>
  <c r="CY34" i="37"/>
  <c r="CY52" i="37"/>
  <c r="CY40" i="37"/>
  <c r="CY51" i="37"/>
  <c r="CY39" i="37"/>
  <c r="CY57" i="37"/>
  <c r="CY45" i="37"/>
  <c r="CY33" i="37"/>
  <c r="CX13" i="43"/>
  <c r="CX11" i="43"/>
  <c r="CX12" i="43"/>
  <c r="CX10" i="43"/>
  <c r="CX9" i="43"/>
  <c r="CY59" i="43"/>
  <c r="CY53" i="43"/>
  <c r="CY47" i="43"/>
  <c r="CY41" i="43"/>
  <c r="CY35" i="43"/>
  <c r="CY54" i="43"/>
  <c r="CY60" i="43"/>
  <c r="CY48" i="43"/>
  <c r="CY42" i="43"/>
  <c r="CY36" i="43"/>
  <c r="CY61" i="43"/>
  <c r="CY49" i="43"/>
  <c r="CY43" i="43"/>
  <c r="CY37" i="43"/>
  <c r="CY55" i="43"/>
  <c r="CZ24" i="43"/>
  <c r="CZ23" i="43"/>
  <c r="CZ31" i="43"/>
  <c r="CZ30" i="43"/>
  <c r="CZ29" i="43"/>
  <c r="CZ25" i="43"/>
  <c r="CZ68" i="9"/>
  <c r="CZ66" i="9"/>
  <c r="CZ67" i="9"/>
  <c r="CY74" i="9"/>
  <c r="CY80" i="9"/>
  <c r="CZ60" i="9"/>
  <c r="CZ84" i="9" s="1"/>
  <c r="CZ62" i="9"/>
  <c r="CZ86" i="9" s="1"/>
  <c r="CZ61" i="9"/>
  <c r="CZ85" i="9" s="1"/>
  <c r="CY72" i="9"/>
  <c r="CY78" i="9"/>
  <c r="CY79" i="9"/>
  <c r="CY73" i="9"/>
  <c r="CZ34" i="9"/>
  <c r="CZ58" i="9"/>
  <c r="CX19" i="10"/>
  <c r="CY7" i="10"/>
  <c r="CY31" i="10"/>
  <c r="CZ33" i="10"/>
  <c r="CZ39" i="10" s="1"/>
  <c r="CZ11" i="10"/>
  <c r="CY29" i="3" s="1"/>
  <c r="CZ32" i="10"/>
  <c r="CZ38" i="10" s="1"/>
  <c r="CZ9" i="10"/>
  <c r="CZ8" i="10"/>
  <c r="CZ10" i="10"/>
  <c r="CZ34" i="10"/>
  <c r="CZ40" i="10" s="1"/>
  <c r="CZ34" i="11"/>
  <c r="CX6" i="11"/>
  <c r="CW22" i="3" s="1"/>
  <c r="DA19" i="11"/>
  <c r="DA20" i="11"/>
  <c r="CY18" i="11"/>
  <c r="CZ21" i="11"/>
  <c r="CZ18" i="11" s="1"/>
  <c r="CY8" i="11"/>
  <c r="CY6" i="11" s="1"/>
  <c r="CX22" i="3" s="1"/>
  <c r="CZ7" i="11"/>
  <c r="DA15" i="11"/>
  <c r="DA13" i="11"/>
  <c r="DA14" i="11"/>
  <c r="CZ12" i="11"/>
  <c r="DA4" i="10"/>
  <c r="CX22" i="10"/>
  <c r="DA50" i="11"/>
  <c r="DA33" i="11" s="1"/>
  <c r="DA51" i="11"/>
  <c r="DA49" i="11"/>
  <c r="DA32" i="11" s="1"/>
  <c r="CY37" i="10"/>
  <c r="DA4" i="43"/>
  <c r="DA4" i="40"/>
  <c r="DA4" i="37"/>
  <c r="DA4" i="9"/>
  <c r="DA59" i="9" s="1"/>
  <c r="DB4" i="1"/>
  <c r="DB4" i="11"/>
  <c r="DB4" i="2"/>
  <c r="DB19" i="2" s="1"/>
  <c r="DA4" i="3"/>
  <c r="CW30" i="3" l="1"/>
  <c r="CY31" i="2"/>
  <c r="CW6" i="40"/>
  <c r="CW13" i="1" s="1"/>
  <c r="CX23" i="2"/>
  <c r="CX18" i="40"/>
  <c r="DA45" i="40"/>
  <c r="DA44" i="40"/>
  <c r="DA43" i="40"/>
  <c r="DA42" i="40"/>
  <c r="DA51" i="40"/>
  <c r="DA50" i="40"/>
  <c r="DA49" i="40"/>
  <c r="CY22" i="40"/>
  <c r="CY8" i="40"/>
  <c r="CY7" i="40" s="1"/>
  <c r="CZ27" i="40" a="1"/>
  <c r="CZ27" i="40" s="1"/>
  <c r="CZ12" i="40" s="1"/>
  <c r="CZ32" i="40" a="1"/>
  <c r="CZ32" i="40" s="1"/>
  <c r="CZ17" i="40" s="1"/>
  <c r="CZ31" i="40" a="1"/>
  <c r="CZ31" i="40" s="1"/>
  <c r="CZ16" i="40" s="1"/>
  <c r="CZ30" i="40" a="1"/>
  <c r="CZ30" i="40" s="1"/>
  <c r="CZ15" i="40" s="1"/>
  <c r="CZ29" i="40" a="1"/>
  <c r="CZ29" i="40" s="1"/>
  <c r="CZ14" i="40" s="1"/>
  <c r="CZ26" i="40" a="1"/>
  <c r="CZ26" i="40" s="1"/>
  <c r="CZ25" i="40" a="1"/>
  <c r="CZ25" i="40" s="1"/>
  <c r="CZ10" i="40" s="1"/>
  <c r="CZ28" i="40" a="1"/>
  <c r="CZ28" i="40" s="1"/>
  <c r="CZ13" i="40" s="1"/>
  <c r="CZ24" i="40" a="1"/>
  <c r="CZ24" i="40" s="1"/>
  <c r="CZ9" i="40" s="1"/>
  <c r="CZ23" i="40" a="1"/>
  <c r="CZ23" i="40" s="1"/>
  <c r="CZ8" i="40" s="1"/>
  <c r="CY10" i="37"/>
  <c r="CX6" i="37"/>
  <c r="CX14" i="1" s="1"/>
  <c r="CY8" i="37"/>
  <c r="CY7" i="37"/>
  <c r="CY9" i="37"/>
  <c r="CY11" i="37"/>
  <c r="CZ51" i="37"/>
  <c r="CZ39" i="37"/>
  <c r="CZ57" i="37"/>
  <c r="CZ45" i="37"/>
  <c r="CZ33" i="37"/>
  <c r="CZ53" i="37"/>
  <c r="CZ41" i="37"/>
  <c r="CZ59" i="37"/>
  <c r="CZ47" i="37"/>
  <c r="CZ35" i="37"/>
  <c r="CZ58" i="37"/>
  <c r="CZ46" i="37"/>
  <c r="CZ34" i="37"/>
  <c r="CZ52" i="37"/>
  <c r="CZ40" i="37"/>
  <c r="DA29" i="37"/>
  <c r="DA28" i="37"/>
  <c r="DA27" i="37"/>
  <c r="DA22" i="37"/>
  <c r="DA23" i="37"/>
  <c r="DA21" i="37"/>
  <c r="CY13" i="43"/>
  <c r="CY10" i="43"/>
  <c r="CY11" i="43"/>
  <c r="CY12" i="43"/>
  <c r="CY9" i="43"/>
  <c r="CZ61" i="43"/>
  <c r="CZ37" i="43"/>
  <c r="CZ49" i="43"/>
  <c r="CZ43" i="43"/>
  <c r="CZ55" i="43"/>
  <c r="CZ59" i="43"/>
  <c r="CZ41" i="43"/>
  <c r="CZ35" i="43"/>
  <c r="CZ53" i="43"/>
  <c r="CZ47" i="43"/>
  <c r="CZ54" i="43"/>
  <c r="CZ60" i="43"/>
  <c r="CZ36" i="43"/>
  <c r="CZ42" i="43"/>
  <c r="CZ48" i="43"/>
  <c r="DA23" i="43"/>
  <c r="DA31" i="43"/>
  <c r="DA30" i="43"/>
  <c r="DA29" i="43"/>
  <c r="DA25" i="43"/>
  <c r="DA24" i="43"/>
  <c r="DA68" i="9"/>
  <c r="DA66" i="9"/>
  <c r="DA67" i="9"/>
  <c r="DA61" i="9"/>
  <c r="DA85" i="9" s="1"/>
  <c r="DA60" i="9"/>
  <c r="DA84" i="9" s="1"/>
  <c r="DA62" i="9"/>
  <c r="DA86" i="9" s="1"/>
  <c r="CZ79" i="9"/>
  <c r="CZ73" i="9"/>
  <c r="CZ74" i="9"/>
  <c r="CZ80" i="9"/>
  <c r="CZ72" i="9"/>
  <c r="CZ78" i="9"/>
  <c r="DA58" i="9"/>
  <c r="DA34" i="9"/>
  <c r="DB34" i="9" s="1"/>
  <c r="CY19" i="10"/>
  <c r="DA10" i="10"/>
  <c r="CZ31" i="10"/>
  <c r="DA34" i="10"/>
  <c r="DA40" i="10" s="1"/>
  <c r="CZ7" i="10"/>
  <c r="DA32" i="10"/>
  <c r="DA38" i="10" s="1"/>
  <c r="DA11" i="10"/>
  <c r="CZ29" i="3" s="1"/>
  <c r="DA33" i="10"/>
  <c r="DA39" i="10" s="1"/>
  <c r="DA9" i="10"/>
  <c r="DA8" i="10"/>
  <c r="CZ9" i="11"/>
  <c r="DA34" i="11"/>
  <c r="DA31" i="11" s="1"/>
  <c r="CZ31" i="11"/>
  <c r="DB19" i="11"/>
  <c r="DC19" i="11" s="1"/>
  <c r="DB20" i="11"/>
  <c r="DA21" i="11"/>
  <c r="DA9" i="11" s="1"/>
  <c r="CZ8" i="11"/>
  <c r="DA7" i="11"/>
  <c r="DA8" i="11"/>
  <c r="DB15" i="11"/>
  <c r="DB13" i="11"/>
  <c r="DB14" i="11"/>
  <c r="DA12" i="11"/>
  <c r="DB4" i="10"/>
  <c r="DB8" i="10" s="1"/>
  <c r="CY22" i="10"/>
  <c r="DB50" i="11"/>
  <c r="DB33" i="11" s="1"/>
  <c r="DC33" i="11" s="1"/>
  <c r="DB49" i="11"/>
  <c r="DB32" i="11" s="1"/>
  <c r="DB51" i="11"/>
  <c r="DB34" i="11" s="1"/>
  <c r="CZ37" i="10"/>
  <c r="DB4" i="43"/>
  <c r="DB4" i="40"/>
  <c r="DB4" i="37"/>
  <c r="DB4" i="9"/>
  <c r="DC4" i="11"/>
  <c r="DB4" i="3"/>
  <c r="DC4" i="2"/>
  <c r="DC19" i="2" s="1"/>
  <c r="CZ6" i="11" l="1"/>
  <c r="CY22" i="3" s="1"/>
  <c r="CY18" i="40"/>
  <c r="CZ22" i="2"/>
  <c r="CX6" i="40"/>
  <c r="CX13" i="1" s="1"/>
  <c r="CY23" i="2"/>
  <c r="CZ8" i="37"/>
  <c r="CX30" i="3"/>
  <c r="CZ31" i="2"/>
  <c r="DB9" i="10"/>
  <c r="DC9" i="10" s="1"/>
  <c r="CZ22" i="40"/>
  <c r="CZ11" i="40"/>
  <c r="DA30" i="40" a="1"/>
  <c r="DA30" i="40" s="1"/>
  <c r="DA29" i="40" a="1"/>
  <c r="DA29" i="40" s="1"/>
  <c r="DA26" i="40" a="1"/>
  <c r="DA26" i="40" s="1"/>
  <c r="DA25" i="40" a="1"/>
  <c r="DA25" i="40" s="1"/>
  <c r="DA32" i="40" a="1"/>
  <c r="DA32" i="40" s="1"/>
  <c r="DA31" i="40" a="1"/>
  <c r="DA31" i="40" s="1"/>
  <c r="DA24" i="40" a="1"/>
  <c r="DA24" i="40" s="1"/>
  <c r="DA27" i="40" a="1"/>
  <c r="DA27" i="40" s="1"/>
  <c r="DA23" i="40" a="1"/>
  <c r="DA23" i="40" s="1"/>
  <c r="DA28" i="40" a="1"/>
  <c r="DA28" i="40" s="1"/>
  <c r="CZ7" i="40"/>
  <c r="DA22" i="2" s="1"/>
  <c r="CZ10" i="37"/>
  <c r="DC34" i="11"/>
  <c r="CY6" i="37"/>
  <c r="CY14" i="1" s="1"/>
  <c r="CZ11" i="37"/>
  <c r="CZ9" i="37"/>
  <c r="CZ7" i="37"/>
  <c r="CZ11" i="43"/>
  <c r="DA51" i="37"/>
  <c r="DA39" i="37"/>
  <c r="DA57" i="37"/>
  <c r="DA45" i="37"/>
  <c r="DA33" i="37"/>
  <c r="DA53" i="37"/>
  <c r="DA41" i="37"/>
  <c r="DA59" i="37"/>
  <c r="DA47" i="37"/>
  <c r="DA35" i="37"/>
  <c r="DA58" i="37"/>
  <c r="DA46" i="37"/>
  <c r="DA34" i="37"/>
  <c r="DA52" i="37"/>
  <c r="DA40" i="37"/>
  <c r="CZ13" i="43"/>
  <c r="CZ12" i="43"/>
  <c r="CZ9" i="43"/>
  <c r="CZ10" i="43"/>
  <c r="DA60" i="43"/>
  <c r="DA54" i="43"/>
  <c r="DA48" i="43"/>
  <c r="DA42" i="43"/>
  <c r="DA36" i="43"/>
  <c r="DA55" i="43"/>
  <c r="DA61" i="43"/>
  <c r="DA49" i="43"/>
  <c r="DA43" i="43"/>
  <c r="DA37" i="43"/>
  <c r="DA53" i="43"/>
  <c r="DA59" i="43"/>
  <c r="DA47" i="43"/>
  <c r="DA41" i="43"/>
  <c r="DA35" i="43"/>
  <c r="DA80" i="9"/>
  <c r="DA74" i="9"/>
  <c r="DA78" i="9"/>
  <c r="DA72" i="9"/>
  <c r="DA79" i="9"/>
  <c r="DA73" i="9"/>
  <c r="CZ19" i="10"/>
  <c r="DB32" i="10"/>
  <c r="DB38" i="10" s="1"/>
  <c r="DC38" i="10" s="1"/>
  <c r="DA7" i="10"/>
  <c r="DA31" i="10"/>
  <c r="DB34" i="10"/>
  <c r="DB40" i="10" s="1"/>
  <c r="DC40" i="10" s="1"/>
  <c r="DB33" i="10"/>
  <c r="DB39" i="10" s="1"/>
  <c r="DC39" i="10" s="1"/>
  <c r="DB11" i="10"/>
  <c r="DA29" i="3" s="1"/>
  <c r="DB10" i="10"/>
  <c r="DC10" i="10" s="1"/>
  <c r="DB31" i="11"/>
  <c r="DC31" i="11" s="1"/>
  <c r="DC32" i="11"/>
  <c r="DC20" i="11"/>
  <c r="C20" i="11" s="1"/>
  <c r="C8" i="11" s="1"/>
  <c r="C19" i="11"/>
  <c r="C7" i="11" s="1"/>
  <c r="H56" i="11"/>
  <c r="I60" i="11" s="1"/>
  <c r="I38" i="11" s="1"/>
  <c r="N57" i="11"/>
  <c r="O58" i="11"/>
  <c r="M58" i="11"/>
  <c r="M57" i="11"/>
  <c r="P58" i="11"/>
  <c r="P57" i="11"/>
  <c r="K57" i="11"/>
  <c r="K56" i="11"/>
  <c r="J57" i="11"/>
  <c r="M56" i="11"/>
  <c r="J56" i="11"/>
  <c r="K58" i="11"/>
  <c r="N56" i="11"/>
  <c r="O57" i="11"/>
  <c r="I58" i="11"/>
  <c r="Q56" i="11"/>
  <c r="O56" i="11"/>
  <c r="Q58" i="11"/>
  <c r="J58" i="11"/>
  <c r="I56" i="11"/>
  <c r="L58" i="11"/>
  <c r="L57" i="11"/>
  <c r="P56" i="11"/>
  <c r="R58" i="11"/>
  <c r="R57" i="11"/>
  <c r="R56" i="11"/>
  <c r="S56" i="11"/>
  <c r="S58" i="11"/>
  <c r="S57" i="11"/>
  <c r="U58" i="11"/>
  <c r="T56" i="11"/>
  <c r="T57" i="11"/>
  <c r="T58" i="11"/>
  <c r="U57" i="11"/>
  <c r="V57" i="11"/>
  <c r="W58" i="11"/>
  <c r="W57" i="11"/>
  <c r="V58" i="11"/>
  <c r="V56" i="11"/>
  <c r="X58" i="11"/>
  <c r="W56" i="11"/>
  <c r="X57" i="11"/>
  <c r="X56" i="11"/>
  <c r="Z57" i="11"/>
  <c r="Y56" i="11"/>
  <c r="Y58" i="11"/>
  <c r="Z58" i="11"/>
  <c r="Z56" i="11"/>
  <c r="AA57" i="11"/>
  <c r="AA58" i="11"/>
  <c r="AA56" i="11"/>
  <c r="AB56" i="11"/>
  <c r="AB58" i="11"/>
  <c r="AC58" i="11"/>
  <c r="AD56" i="11"/>
  <c r="AC56" i="11"/>
  <c r="AD58" i="11"/>
  <c r="AE57" i="11"/>
  <c r="AF57" i="11"/>
  <c r="AG57" i="11"/>
  <c r="AE58" i="11"/>
  <c r="AE56" i="11"/>
  <c r="AH56" i="11"/>
  <c r="AH57" i="11"/>
  <c r="AI56" i="11"/>
  <c r="AI58" i="11"/>
  <c r="AI57" i="11"/>
  <c r="AJ58" i="11"/>
  <c r="AJ56" i="11"/>
  <c r="AL56" i="11"/>
  <c r="AK56" i="11"/>
  <c r="AK58" i="11"/>
  <c r="AL58" i="11"/>
  <c r="AM58" i="11"/>
  <c r="AN58" i="11"/>
  <c r="AM56" i="11"/>
  <c r="AM57" i="11"/>
  <c r="AN56" i="11"/>
  <c r="AN57" i="11"/>
  <c r="AP56" i="11"/>
  <c r="AO56" i="11"/>
  <c r="AO57" i="11"/>
  <c r="AP58" i="11"/>
  <c r="AO58" i="11"/>
  <c r="AR57" i="11"/>
  <c r="AP57" i="11"/>
  <c r="AQ57" i="11"/>
  <c r="AQ58" i="11"/>
  <c r="AQ56" i="11"/>
  <c r="AS58" i="11"/>
  <c r="AT57" i="11"/>
  <c r="AS57" i="11"/>
  <c r="AS56" i="11"/>
  <c r="AT56" i="11"/>
  <c r="AT58" i="11"/>
  <c r="AV56" i="11"/>
  <c r="AU58" i="11"/>
  <c r="AU56" i="11"/>
  <c r="AU57" i="11"/>
  <c r="AV58" i="11"/>
  <c r="AW58" i="11"/>
  <c r="AW57" i="11"/>
  <c r="AW56" i="11"/>
  <c r="AX56" i="11"/>
  <c r="AY57" i="11"/>
  <c r="AX57" i="11"/>
  <c r="AY56" i="11"/>
  <c r="AX58" i="11"/>
  <c r="AZ58" i="11"/>
  <c r="AZ56" i="11"/>
  <c r="BA56" i="11"/>
  <c r="BA58" i="11"/>
  <c r="AY58" i="11"/>
  <c r="BB57" i="11"/>
  <c r="BA57" i="11"/>
  <c r="BB56" i="11"/>
  <c r="BC58" i="11"/>
  <c r="BC57" i="11"/>
  <c r="BC56" i="11"/>
  <c r="BB58" i="11"/>
  <c r="BD57" i="11"/>
  <c r="BE57" i="11"/>
  <c r="BF58" i="11"/>
  <c r="BE58" i="11"/>
  <c r="BE56" i="11"/>
  <c r="BF57" i="11"/>
  <c r="BH56" i="11"/>
  <c r="BH58" i="11"/>
  <c r="BF56" i="11"/>
  <c r="BG57" i="11"/>
  <c r="BG58" i="11"/>
  <c r="BI56" i="11"/>
  <c r="BG56" i="11"/>
  <c r="BI57" i="11"/>
  <c r="BJ57" i="11"/>
  <c r="BJ56" i="11"/>
  <c r="BI58" i="11"/>
  <c r="BJ58" i="11"/>
  <c r="BL56" i="11"/>
  <c r="BK58" i="11"/>
  <c r="BK56" i="11"/>
  <c r="BK57" i="11"/>
  <c r="BL58" i="11"/>
  <c r="BM56" i="11"/>
  <c r="BN58" i="11"/>
  <c r="BM58" i="11"/>
  <c r="BO56" i="11"/>
  <c r="BO57" i="11"/>
  <c r="BN56" i="11"/>
  <c r="BP57" i="11"/>
  <c r="BO58" i="11"/>
  <c r="BR57" i="11"/>
  <c r="BP58" i="11"/>
  <c r="BQ57" i="11"/>
  <c r="BQ58" i="11"/>
  <c r="BR58" i="11"/>
  <c r="BS58" i="11"/>
  <c r="BT56" i="11"/>
  <c r="BR56" i="11"/>
  <c r="BS56" i="11"/>
  <c r="BS57" i="11"/>
  <c r="BT58" i="11"/>
  <c r="BW58" i="11"/>
  <c r="BU58" i="11"/>
  <c r="BV56" i="11"/>
  <c r="BU56" i="11"/>
  <c r="BW56" i="11"/>
  <c r="BY58" i="11"/>
  <c r="BW57" i="11"/>
  <c r="BX56" i="11"/>
  <c r="BZ56" i="11"/>
  <c r="BV58" i="11"/>
  <c r="BX58" i="11"/>
  <c r="BY56" i="11"/>
  <c r="CA58" i="11"/>
  <c r="BZ58" i="11"/>
  <c r="BZ57" i="11"/>
  <c r="CA56" i="11"/>
  <c r="CA57" i="11"/>
  <c r="CB58" i="11"/>
  <c r="CB57" i="11"/>
  <c r="CC57" i="11"/>
  <c r="CD56" i="11"/>
  <c r="CE57" i="11"/>
  <c r="CF57" i="11"/>
  <c r="CE58" i="11"/>
  <c r="CD58" i="11"/>
  <c r="CF56" i="11"/>
  <c r="CE56" i="11"/>
  <c r="CD57" i="11"/>
  <c r="CI56" i="11"/>
  <c r="CG57" i="11"/>
  <c r="CG56" i="11"/>
  <c r="CG58" i="11"/>
  <c r="CI58" i="11"/>
  <c r="CH58" i="11"/>
  <c r="CH57" i="11"/>
  <c r="CJ58" i="11"/>
  <c r="CF58" i="11"/>
  <c r="CK57" i="11"/>
  <c r="CI57" i="11"/>
  <c r="CH56" i="11"/>
  <c r="CK56" i="11"/>
  <c r="CJ56" i="11"/>
  <c r="CK58" i="11"/>
  <c r="CL58" i="11"/>
  <c r="CM58" i="11"/>
  <c r="CL56" i="11"/>
  <c r="CM57" i="11"/>
  <c r="CN57" i="11"/>
  <c r="CL57" i="11"/>
  <c r="CO57" i="11"/>
  <c r="CM56" i="11"/>
  <c r="CO56" i="11"/>
  <c r="CO58" i="11"/>
  <c r="CP57" i="11"/>
  <c r="CQ57" i="11"/>
  <c r="CP58" i="11"/>
  <c r="CP56" i="11"/>
  <c r="CR56" i="11"/>
  <c r="CS56" i="11"/>
  <c r="CT58" i="11"/>
  <c r="CT56" i="11"/>
  <c r="CS57" i="11"/>
  <c r="CR58" i="11"/>
  <c r="CS58" i="11"/>
  <c r="CU57" i="11"/>
  <c r="CT57" i="11"/>
  <c r="CU56" i="11"/>
  <c r="DB21" i="11"/>
  <c r="DC21" i="11" s="1"/>
  <c r="DA18" i="11"/>
  <c r="DB8" i="11"/>
  <c r="DC8" i="11" s="1"/>
  <c r="DB7" i="11"/>
  <c r="DC7" i="11" s="1"/>
  <c r="DC14" i="11"/>
  <c r="DB12" i="11"/>
  <c r="DC13" i="11"/>
  <c r="DC15" i="11"/>
  <c r="DC4" i="10"/>
  <c r="CZ22" i="10"/>
  <c r="C33" i="11"/>
  <c r="DA6" i="11"/>
  <c r="CZ22" i="3" s="1"/>
  <c r="DA37" i="10"/>
  <c r="DC8" i="10"/>
  <c r="CY30" i="3" l="1"/>
  <c r="DA31" i="2"/>
  <c r="CY6" i="40"/>
  <c r="CY13" i="1" s="1"/>
  <c r="CZ23" i="2"/>
  <c r="DC32" i="10"/>
  <c r="DB32" i="40"/>
  <c r="DA17" i="40"/>
  <c r="DB17" i="40" s="1"/>
  <c r="DB25" i="40"/>
  <c r="DA10" i="40"/>
  <c r="DB10" i="40" s="1"/>
  <c r="CZ18" i="40"/>
  <c r="DA23" i="2" s="1"/>
  <c r="DB26" i="40"/>
  <c r="DA11" i="40"/>
  <c r="DB11" i="40" s="1"/>
  <c r="DB28" i="40"/>
  <c r="DA13" i="40"/>
  <c r="DB13" i="40" s="1"/>
  <c r="DA14" i="40"/>
  <c r="DB14" i="40" s="1"/>
  <c r="DB29" i="40"/>
  <c r="DB23" i="40"/>
  <c r="DA8" i="40"/>
  <c r="DA22" i="40"/>
  <c r="DB22" i="40" s="1"/>
  <c r="DA15" i="40"/>
  <c r="DB15" i="40" s="1"/>
  <c r="DB30" i="40"/>
  <c r="DB27" i="40"/>
  <c r="DA12" i="40"/>
  <c r="DB12" i="40" s="1"/>
  <c r="DB31" i="40"/>
  <c r="DA16" i="40"/>
  <c r="DB16" i="40" s="1"/>
  <c r="DA9" i="40"/>
  <c r="DB9" i="40" s="1"/>
  <c r="DB24" i="40"/>
  <c r="DA10" i="37"/>
  <c r="DB10" i="37" s="1"/>
  <c r="DA10" i="43"/>
  <c r="DB10" i="43" s="1"/>
  <c r="DA19" i="10"/>
  <c r="DA8" i="37"/>
  <c r="DB8" i="37" s="1"/>
  <c r="CZ6" i="37"/>
  <c r="CZ14" i="1" s="1"/>
  <c r="DA9" i="37"/>
  <c r="DA11" i="37"/>
  <c r="DB11" i="37" s="1"/>
  <c r="DA11" i="43"/>
  <c r="DB11" i="43" s="1"/>
  <c r="DA7" i="37"/>
  <c r="DB7" i="37" s="1"/>
  <c r="DA9" i="43"/>
  <c r="DB9" i="43" s="1"/>
  <c r="DA12" i="43"/>
  <c r="DB12" i="43" s="1"/>
  <c r="DA13" i="43"/>
  <c r="DB13" i="43" s="1"/>
  <c r="DB18" i="11"/>
  <c r="DC18" i="11" s="1"/>
  <c r="DB7" i="10"/>
  <c r="DC7" i="10" s="1"/>
  <c r="DC34" i="10"/>
  <c r="DC33" i="10"/>
  <c r="DB31" i="10"/>
  <c r="I26" i="11"/>
  <c r="DB9" i="11"/>
  <c r="DC9" i="11" s="1"/>
  <c r="CU58" i="11"/>
  <c r="C21" i="11"/>
  <c r="C18" i="11" s="1"/>
  <c r="H58" i="11"/>
  <c r="DA22" i="10"/>
  <c r="DC12" i="11"/>
  <c r="BF60" i="11"/>
  <c r="BJ38" i="11" s="1"/>
  <c r="BJ26" i="11" s="1"/>
  <c r="BA60" i="11"/>
  <c r="BE38" i="11" s="1"/>
  <c r="BE26" i="11" s="1"/>
  <c r="AO60" i="11"/>
  <c r="AR38" i="11" s="1"/>
  <c r="AR26" i="11" s="1"/>
  <c r="CC61" i="11"/>
  <c r="CI39" i="11" s="1"/>
  <c r="CI27" i="11" s="1"/>
  <c r="BL60" i="11"/>
  <c r="BQ38" i="11" s="1"/>
  <c r="BQ26" i="11" s="1"/>
  <c r="BH60" i="11"/>
  <c r="BL38" i="11" s="1"/>
  <c r="BL26" i="11" s="1"/>
  <c r="BC60" i="11"/>
  <c r="BG38" i="11" s="1"/>
  <c r="BG26" i="11" s="1"/>
  <c r="AT60" i="11"/>
  <c r="AW38" i="11" s="1"/>
  <c r="AW26" i="11" s="1"/>
  <c r="CT61" i="11"/>
  <c r="DA39" i="11" s="1"/>
  <c r="DA27" i="11" s="1"/>
  <c r="CR61" i="11"/>
  <c r="CY39" i="11" s="1"/>
  <c r="CY27" i="11" s="1"/>
  <c r="CQ62" i="11"/>
  <c r="CX40" i="11" s="1"/>
  <c r="CX28" i="11" s="1"/>
  <c r="CO61" i="11"/>
  <c r="CV39" i="11" s="1"/>
  <c r="CV27" i="11" s="1"/>
  <c r="CM60" i="11"/>
  <c r="CT38" i="11" s="1"/>
  <c r="CT26" i="11" s="1"/>
  <c r="AF60" i="11"/>
  <c r="AH38" i="11" s="1"/>
  <c r="AH26" i="11" s="1"/>
  <c r="CH61" i="11"/>
  <c r="CN39" i="11" s="1"/>
  <c r="CN27" i="11" s="1"/>
  <c r="CG62" i="11"/>
  <c r="CM40" i="11" s="1"/>
  <c r="CM28" i="11" s="1"/>
  <c r="CD62" i="11"/>
  <c r="CJ40" i="11" s="1"/>
  <c r="CJ28" i="11" s="1"/>
  <c r="CA60" i="11"/>
  <c r="CG38" i="11" s="1"/>
  <c r="CG26" i="11" s="1"/>
  <c r="T60" i="11"/>
  <c r="U38" i="11" s="1"/>
  <c r="U26" i="11" s="1"/>
  <c r="BW62" i="11"/>
  <c r="CB40" i="11" s="1"/>
  <c r="CB28" i="11" s="1"/>
  <c r="BX60" i="11"/>
  <c r="CD38" i="11" s="1"/>
  <c r="CD26" i="11" s="1"/>
  <c r="Q60" i="11"/>
  <c r="R38" i="11" s="1"/>
  <c r="R26" i="11" s="1"/>
  <c r="BY61" i="11"/>
  <c r="CE39" i="11" s="1"/>
  <c r="CE27" i="11" s="1"/>
  <c r="BT60" i="11"/>
  <c r="BY38" i="11" s="1"/>
  <c r="BY26" i="11" s="1"/>
  <c r="M60" i="11"/>
  <c r="M38" i="11" s="1"/>
  <c r="M26" i="11" s="1"/>
  <c r="CU61" i="11"/>
  <c r="DB39" i="11" s="1"/>
  <c r="DB27" i="11" s="1"/>
  <c r="CK60" i="11"/>
  <c r="CR38" i="11" s="1"/>
  <c r="CR26" i="11" s="1"/>
  <c r="AD60" i="11"/>
  <c r="AF38" i="11" s="1"/>
  <c r="AF26" i="11" s="1"/>
  <c r="BU60" i="11"/>
  <c r="BZ38" i="11" s="1"/>
  <c r="BZ26" i="11" s="1"/>
  <c r="N60" i="11"/>
  <c r="N38" i="11" s="1"/>
  <c r="N26" i="11" s="1"/>
  <c r="V61" i="11"/>
  <c r="W39" i="11" s="1"/>
  <c r="W27" i="11" s="1"/>
  <c r="BJ60" i="11"/>
  <c r="BN38" i="11" s="1"/>
  <c r="BN26" i="11" s="1"/>
  <c r="BE60" i="11"/>
  <c r="BI38" i="11" s="1"/>
  <c r="BI26" i="11" s="1"/>
  <c r="AY60" i="11"/>
  <c r="BB38" i="11" s="1"/>
  <c r="BB26" i="11" s="1"/>
  <c r="CU60" i="11"/>
  <c r="DB38" i="11" s="1"/>
  <c r="DB26" i="11" s="1"/>
  <c r="AN60" i="11"/>
  <c r="AQ38" i="11" s="1"/>
  <c r="AQ26" i="11" s="1"/>
  <c r="CQ61" i="11"/>
  <c r="CX39" i="11" s="1"/>
  <c r="CX27" i="11" s="1"/>
  <c r="CP61" i="11"/>
  <c r="CW39" i="11" s="1"/>
  <c r="CW27" i="11" s="1"/>
  <c r="CO62" i="11"/>
  <c r="CV40" i="11" s="1"/>
  <c r="CV28" i="11" s="1"/>
  <c r="CN61" i="11"/>
  <c r="CU39" i="11" s="1"/>
  <c r="CU27" i="11" s="1"/>
  <c r="CK61" i="11"/>
  <c r="CR39" i="11" s="1"/>
  <c r="CR27" i="11" s="1"/>
  <c r="CE62" i="11"/>
  <c r="CK40" i="11" s="1"/>
  <c r="CK28" i="11" s="1"/>
  <c r="CF62" i="11"/>
  <c r="CL40" i="11" s="1"/>
  <c r="CL28" i="11" s="1"/>
  <c r="CC62" i="11"/>
  <c r="CI40" i="11" s="1"/>
  <c r="CI28" i="11" s="1"/>
  <c r="CA61" i="11"/>
  <c r="CG39" i="11" s="1"/>
  <c r="CG27" i="11" s="1"/>
  <c r="BU62" i="11"/>
  <c r="BZ40" i="11" s="1"/>
  <c r="BZ28" i="11" s="1"/>
  <c r="BV61" i="11"/>
  <c r="CA39" i="11" s="1"/>
  <c r="CA27" i="11" s="1"/>
  <c r="BX61" i="11"/>
  <c r="CD39" i="11" s="1"/>
  <c r="CD27" i="11" s="1"/>
  <c r="CG61" i="11"/>
  <c r="CM39" i="11" s="1"/>
  <c r="CM27" i="11" s="1"/>
  <c r="BY60" i="11"/>
  <c r="CE38" i="11" s="1"/>
  <c r="CE26" i="11" s="1"/>
  <c r="R60" i="11"/>
  <c r="S38" i="11" s="1"/>
  <c r="S26" i="11" s="1"/>
  <c r="BB60" i="11"/>
  <c r="BF38" i="11" s="1"/>
  <c r="BF26" i="11" s="1"/>
  <c r="AU60" i="11"/>
  <c r="AX38" i="11" s="1"/>
  <c r="AX26" i="11" s="1"/>
  <c r="AS60" i="11"/>
  <c r="AV38" i="11" s="1"/>
  <c r="AV26" i="11" s="1"/>
  <c r="AP60" i="11"/>
  <c r="AS38" i="11" s="1"/>
  <c r="AS26" i="11" s="1"/>
  <c r="CT60" i="11"/>
  <c r="DA38" i="11" s="1"/>
  <c r="DA26" i="11" s="1"/>
  <c r="AM60" i="11"/>
  <c r="AO38" i="11" s="1"/>
  <c r="AO26" i="11" s="1"/>
  <c r="CQ60" i="11"/>
  <c r="CX38" i="11" s="1"/>
  <c r="CX26" i="11" s="1"/>
  <c r="AJ60" i="11"/>
  <c r="AL38" i="11" s="1"/>
  <c r="AL26" i="11" s="1"/>
  <c r="CP62" i="11"/>
  <c r="CW40" i="11" s="1"/>
  <c r="CW28" i="11" s="1"/>
  <c r="CK62" i="11"/>
  <c r="CR40" i="11" s="1"/>
  <c r="CR28" i="11" s="1"/>
  <c r="CI61" i="11"/>
  <c r="CO39" i="11" s="1"/>
  <c r="CO27" i="11" s="1"/>
  <c r="CJ61" i="11"/>
  <c r="CQ39" i="11" s="1"/>
  <c r="CQ27" i="11" s="1"/>
  <c r="CF60" i="11"/>
  <c r="CL38" i="11" s="1"/>
  <c r="CL26" i="11" s="1"/>
  <c r="Y60" i="11"/>
  <c r="Z38" i="11" s="1"/>
  <c r="Z26" i="11" s="1"/>
  <c r="CB60" i="11"/>
  <c r="CH38" i="11" s="1"/>
  <c r="CH26" i="11" s="1"/>
  <c r="U60" i="11"/>
  <c r="V38" i="11" s="1"/>
  <c r="V26" i="11" s="1"/>
  <c r="BZ61" i="11"/>
  <c r="CF39" i="11" s="1"/>
  <c r="CF27" i="11" s="1"/>
  <c r="BT61" i="11"/>
  <c r="BY39" i="11" s="1"/>
  <c r="BY27" i="11" s="1"/>
  <c r="BM60" i="11"/>
  <c r="BR38" i="11" s="1"/>
  <c r="BR26" i="11" s="1"/>
  <c r="BI60" i="11"/>
  <c r="BM38" i="11" s="1"/>
  <c r="BM26" i="11" s="1"/>
  <c r="BG60" i="11"/>
  <c r="BK38" i="11" s="1"/>
  <c r="BK26" i="11" s="1"/>
  <c r="AX60" i="11"/>
  <c r="BA38" i="11" s="1"/>
  <c r="BA26" i="11" s="1"/>
  <c r="AR60" i="11"/>
  <c r="AU38" i="11" s="1"/>
  <c r="AU26" i="11" s="1"/>
  <c r="CS62" i="11"/>
  <c r="CZ40" i="11" s="1"/>
  <c r="CZ28" i="11" s="1"/>
  <c r="CR60" i="11"/>
  <c r="CY38" i="11" s="1"/>
  <c r="CY26" i="11" s="1"/>
  <c r="AK60" i="11"/>
  <c r="AM38" i="11" s="1"/>
  <c r="AM26" i="11" s="1"/>
  <c r="CO60" i="11"/>
  <c r="CV38" i="11" s="1"/>
  <c r="CV26" i="11" s="1"/>
  <c r="AH60" i="11"/>
  <c r="AJ38" i="11" s="1"/>
  <c r="AJ26" i="11" s="1"/>
  <c r="CL62" i="11"/>
  <c r="CS40" i="11" s="1"/>
  <c r="CS28" i="11" s="1"/>
  <c r="CJ60" i="11"/>
  <c r="CQ38" i="11" s="1"/>
  <c r="CQ26" i="11" s="1"/>
  <c r="AC60" i="11"/>
  <c r="AE38" i="11" s="1"/>
  <c r="AE26" i="11" s="1"/>
  <c r="CE60" i="11"/>
  <c r="CK38" i="11" s="1"/>
  <c r="CK26" i="11" s="1"/>
  <c r="X60" i="11"/>
  <c r="Y38" i="11" s="1"/>
  <c r="Y26" i="11" s="1"/>
  <c r="CC60" i="11"/>
  <c r="CI38" i="11" s="1"/>
  <c r="CI26" i="11" s="1"/>
  <c r="V60" i="11"/>
  <c r="W38" i="11" s="1"/>
  <c r="W26" i="11" s="1"/>
  <c r="CB62" i="11"/>
  <c r="CH40" i="11" s="1"/>
  <c r="CH28" i="11" s="1"/>
  <c r="BQ60" i="11"/>
  <c r="BV38" i="11" s="1"/>
  <c r="BV26" i="11" s="1"/>
  <c r="J60" i="11"/>
  <c r="J38" i="11" s="1"/>
  <c r="BP60" i="11"/>
  <c r="BU38" i="11" s="1"/>
  <c r="BU26" i="11" s="1"/>
  <c r="BO60" i="11"/>
  <c r="BT38" i="11" s="1"/>
  <c r="BT26" i="11" s="1"/>
  <c r="BN60" i="11"/>
  <c r="BS38" i="11" s="1"/>
  <c r="BS26" i="11" s="1"/>
  <c r="CS60" i="11"/>
  <c r="CZ38" i="11" s="1"/>
  <c r="CZ26" i="11" s="1"/>
  <c r="AL60" i="11"/>
  <c r="AN38" i="11" s="1"/>
  <c r="AN26" i="11" s="1"/>
  <c r="BW61" i="11"/>
  <c r="CB39" i="11" s="1"/>
  <c r="CB27" i="11" s="1"/>
  <c r="BK60" i="11"/>
  <c r="BO38" i="11" s="1"/>
  <c r="BO26" i="11" s="1"/>
  <c r="CP60" i="11"/>
  <c r="CW38" i="11" s="1"/>
  <c r="CW26" i="11" s="1"/>
  <c r="AI60" i="11"/>
  <c r="AK38" i="11" s="1"/>
  <c r="AK26" i="11" s="1"/>
  <c r="CL60" i="11"/>
  <c r="CS38" i="11" s="1"/>
  <c r="CS26" i="11" s="1"/>
  <c r="AE60" i="11"/>
  <c r="AG38" i="11" s="1"/>
  <c r="AG26" i="11" s="1"/>
  <c r="CI60" i="11"/>
  <c r="CO38" i="11" s="1"/>
  <c r="CO26" i="11" s="1"/>
  <c r="AB60" i="11"/>
  <c r="AD38" i="11" s="1"/>
  <c r="AD26" i="11" s="1"/>
  <c r="CH62" i="11"/>
  <c r="CN40" i="11" s="1"/>
  <c r="CN28" i="11" s="1"/>
  <c r="CG60" i="11"/>
  <c r="CM38" i="11" s="1"/>
  <c r="CM26" i="11" s="1"/>
  <c r="Z60" i="11"/>
  <c r="AA38" i="11" s="1"/>
  <c r="AA26" i="11" s="1"/>
  <c r="CD61" i="11"/>
  <c r="CJ39" i="11" s="1"/>
  <c r="CJ27" i="11" s="1"/>
  <c r="CB61" i="11"/>
  <c r="CH39" i="11" s="1"/>
  <c r="CH27" i="11" s="1"/>
  <c r="BV62" i="11"/>
  <c r="CA40" i="11" s="1"/>
  <c r="CA28" i="11" s="1"/>
  <c r="BZ62" i="11"/>
  <c r="CF40" i="11" s="1"/>
  <c r="CF28" i="11" s="1"/>
  <c r="BX62" i="11"/>
  <c r="CD40" i="11" s="1"/>
  <c r="CD28" i="11" s="1"/>
  <c r="BS62" i="11"/>
  <c r="BX40" i="11" s="1"/>
  <c r="BX28" i="11" s="1"/>
  <c r="BR60" i="11"/>
  <c r="BW38" i="11" s="1"/>
  <c r="BW26" i="11" s="1"/>
  <c r="K60" i="11"/>
  <c r="K38" i="11" s="1"/>
  <c r="K26" i="11" s="1"/>
  <c r="CN62" i="11"/>
  <c r="CU40" i="11" s="1"/>
  <c r="CU28" i="11" s="1"/>
  <c r="BD60" i="11"/>
  <c r="BH38" i="11" s="1"/>
  <c r="BH26" i="11" s="1"/>
  <c r="AW60" i="11"/>
  <c r="AZ38" i="11" s="1"/>
  <c r="AZ26" i="11" s="1"/>
  <c r="CU62" i="11"/>
  <c r="DB40" i="11" s="1"/>
  <c r="DB28" i="11" s="1"/>
  <c r="CT62" i="11"/>
  <c r="DA40" i="11" s="1"/>
  <c r="DA28" i="11" s="1"/>
  <c r="CS61" i="11"/>
  <c r="CZ39" i="11" s="1"/>
  <c r="CZ27" i="11" s="1"/>
  <c r="CM61" i="11"/>
  <c r="CT39" i="11" s="1"/>
  <c r="CT27" i="11" s="1"/>
  <c r="CI62" i="11"/>
  <c r="CO40" i="11" s="1"/>
  <c r="CO28" i="11" s="1"/>
  <c r="CE61" i="11"/>
  <c r="CK39" i="11" s="1"/>
  <c r="CK27" i="11" s="1"/>
  <c r="CD60" i="11"/>
  <c r="CJ38" i="11" s="1"/>
  <c r="CJ26" i="11" s="1"/>
  <c r="W60" i="11"/>
  <c r="X38" i="11" s="1"/>
  <c r="X26" i="11" s="1"/>
  <c r="BT62" i="11"/>
  <c r="BY40" i="11" s="1"/>
  <c r="BY28" i="11" s="1"/>
  <c r="BR61" i="11"/>
  <c r="BW39" i="11" s="1"/>
  <c r="BW27" i="11" s="1"/>
  <c r="BQ61" i="11"/>
  <c r="BV39" i="11" s="1"/>
  <c r="BV27" i="11" s="1"/>
  <c r="BR62" i="11"/>
  <c r="BW40" i="11" s="1"/>
  <c r="BW28" i="11" s="1"/>
  <c r="BZ60" i="11"/>
  <c r="CF38" i="11" s="1"/>
  <c r="CF26" i="11" s="1"/>
  <c r="S60" i="11"/>
  <c r="T38" i="11" s="1"/>
  <c r="T26" i="11" s="1"/>
  <c r="BU61" i="11"/>
  <c r="BZ39" i="11" s="1"/>
  <c r="BZ27" i="11" s="1"/>
  <c r="CR62" i="11"/>
  <c r="CY40" i="11" s="1"/>
  <c r="CY28" i="11" s="1"/>
  <c r="CH60" i="11"/>
  <c r="CN38" i="11" s="1"/>
  <c r="CN26" i="11" s="1"/>
  <c r="AA60" i="11"/>
  <c r="AB38" i="11" s="1"/>
  <c r="AB26" i="11" s="1"/>
  <c r="BS61" i="11"/>
  <c r="BX39" i="11" s="1"/>
  <c r="BX27" i="11" s="1"/>
  <c r="AZ60" i="11"/>
  <c r="BD38" i="11" s="1"/>
  <c r="BD26" i="11" s="1"/>
  <c r="AV60" i="11"/>
  <c r="AY38" i="11" s="1"/>
  <c r="AY26" i="11" s="1"/>
  <c r="AQ60" i="11"/>
  <c r="AT38" i="11" s="1"/>
  <c r="AT26" i="11" s="1"/>
  <c r="CN60" i="11"/>
  <c r="CU38" i="11" s="1"/>
  <c r="CU26" i="11" s="1"/>
  <c r="AG60" i="11"/>
  <c r="AI38" i="11" s="1"/>
  <c r="AI26" i="11" s="1"/>
  <c r="CM62" i="11"/>
  <c r="CT40" i="11" s="1"/>
  <c r="CT28" i="11" s="1"/>
  <c r="CL61" i="11"/>
  <c r="CS39" i="11" s="1"/>
  <c r="CS27" i="11" s="1"/>
  <c r="CJ62" i="11"/>
  <c r="CQ40" i="11" s="1"/>
  <c r="CQ28" i="11" s="1"/>
  <c r="CF61" i="11"/>
  <c r="CL39" i="11" s="1"/>
  <c r="CL27" i="11" s="1"/>
  <c r="CA62" i="11"/>
  <c r="CG40" i="11" s="1"/>
  <c r="CG28" i="11" s="1"/>
  <c r="BV60" i="11"/>
  <c r="CA38" i="11" s="1"/>
  <c r="CA26" i="11" s="1"/>
  <c r="O60" i="11"/>
  <c r="O38" i="11" s="1"/>
  <c r="O26" i="11" s="1"/>
  <c r="BS60" i="11"/>
  <c r="BX38" i="11" s="1"/>
  <c r="BX26" i="11" s="1"/>
  <c r="L60" i="11"/>
  <c r="L38" i="11" s="1"/>
  <c r="L26" i="11" s="1"/>
  <c r="BW60" i="11"/>
  <c r="CB38" i="11" s="1"/>
  <c r="CB26" i="11" s="1"/>
  <c r="P60" i="11"/>
  <c r="Q38" i="11" s="1"/>
  <c r="Q26" i="11" s="1"/>
  <c r="BY62" i="11"/>
  <c r="CE40" i="11" s="1"/>
  <c r="CE28" i="11" s="1"/>
  <c r="C12" i="11"/>
  <c r="C34" i="11"/>
  <c r="C32" i="11"/>
  <c r="DB37" i="10"/>
  <c r="CZ6" i="40" l="1"/>
  <c r="CZ13" i="1" s="1"/>
  <c r="CZ30" i="3"/>
  <c r="DB31" i="2"/>
  <c r="DA7" i="40"/>
  <c r="DB22" i="2" s="1"/>
  <c r="DC22" i="2" s="1"/>
  <c r="DB8" i="40"/>
  <c r="DC31" i="10"/>
  <c r="DA6" i="37"/>
  <c r="DB9" i="37"/>
  <c r="DB6" i="11"/>
  <c r="DA22" i="3" s="1"/>
  <c r="DB22" i="3" s="1"/>
  <c r="DB19" i="10"/>
  <c r="DC19" i="10" s="1"/>
  <c r="J26" i="11"/>
  <c r="P26" i="11" s="1"/>
  <c r="DC40" i="11"/>
  <c r="DC39" i="11"/>
  <c r="CV37" i="11"/>
  <c r="DA37" i="11"/>
  <c r="CZ37" i="11"/>
  <c r="CY37" i="11"/>
  <c r="CT37" i="11"/>
  <c r="CU37" i="11"/>
  <c r="CS37" i="11"/>
  <c r="DB37" i="11"/>
  <c r="DC27" i="11"/>
  <c r="CX37" i="11"/>
  <c r="CR37" i="11"/>
  <c r="CW37" i="11"/>
  <c r="DC38" i="11"/>
  <c r="CQ37" i="11"/>
  <c r="DC26" i="11"/>
  <c r="CN37" i="11"/>
  <c r="CO37" i="11"/>
  <c r="CI37" i="11"/>
  <c r="CD37" i="11"/>
  <c r="CP38" i="11"/>
  <c r="CP26" i="11"/>
  <c r="CJ37" i="11"/>
  <c r="CK37" i="11"/>
  <c r="CH37" i="11"/>
  <c r="CE37" i="11"/>
  <c r="CP40" i="11"/>
  <c r="CF37" i="11"/>
  <c r="CG37" i="11"/>
  <c r="CM37" i="11"/>
  <c r="CL37" i="11"/>
  <c r="CP39" i="11"/>
  <c r="CP27" i="11"/>
  <c r="BZ37" i="11"/>
  <c r="CC38" i="11"/>
  <c r="CC26" i="11"/>
  <c r="CA37" i="11"/>
  <c r="BX37" i="11"/>
  <c r="BW37" i="11"/>
  <c r="BY37" i="11"/>
  <c r="CB37" i="11"/>
  <c r="BP38" i="11"/>
  <c r="BP26" i="11"/>
  <c r="BC38" i="11"/>
  <c r="BC26" i="11"/>
  <c r="AP38" i="11"/>
  <c r="AP26" i="11"/>
  <c r="AC38" i="11"/>
  <c r="AC26" i="11"/>
  <c r="C9" i="11"/>
  <c r="C6" i="11" s="1"/>
  <c r="CP28" i="11"/>
  <c r="DB22" i="10"/>
  <c r="DC22" i="10" s="1"/>
  <c r="Y61" i="11"/>
  <c r="Z39" i="11" s="1"/>
  <c r="Z27" i="11" s="1"/>
  <c r="BN61" i="11"/>
  <c r="BS39" i="11" s="1"/>
  <c r="BS27" i="11" s="1"/>
  <c r="BG61" i="11"/>
  <c r="BK39" i="11" s="1"/>
  <c r="BK27" i="11" s="1"/>
  <c r="AU61" i="11"/>
  <c r="AX39" i="11" s="1"/>
  <c r="AX27" i="11" s="1"/>
  <c r="P61" i="11"/>
  <c r="Q39" i="11" s="1"/>
  <c r="Q27" i="11" s="1"/>
  <c r="BI61" i="11"/>
  <c r="BM39" i="11" s="1"/>
  <c r="BM27" i="11" s="1"/>
  <c r="K62" i="11"/>
  <c r="K40" i="11" s="1"/>
  <c r="K28" i="11" s="1"/>
  <c r="X61" i="11"/>
  <c r="Y39" i="11" s="1"/>
  <c r="Y27" i="11" s="1"/>
  <c r="AR61" i="11"/>
  <c r="AU39" i="11" s="1"/>
  <c r="AU27" i="11" s="1"/>
  <c r="AE61" i="11"/>
  <c r="AG39" i="11" s="1"/>
  <c r="AG27" i="11" s="1"/>
  <c r="BL61" i="11"/>
  <c r="BQ39" i="11" s="1"/>
  <c r="BQ27" i="11" s="1"/>
  <c r="AV61" i="11"/>
  <c r="AY39" i="11" s="1"/>
  <c r="AY27" i="11" s="1"/>
  <c r="W61" i="11"/>
  <c r="X39" i="11" s="1"/>
  <c r="X27" i="11" s="1"/>
  <c r="AZ61" i="11"/>
  <c r="BD39" i="11" s="1"/>
  <c r="BD27" i="11" s="1"/>
  <c r="AB61" i="11"/>
  <c r="AD39" i="11" s="1"/>
  <c r="AD27" i="11" s="1"/>
  <c r="Q61" i="11"/>
  <c r="R39" i="11" s="1"/>
  <c r="R27" i="11" s="1"/>
  <c r="AF61" i="11"/>
  <c r="AH39" i="11" s="1"/>
  <c r="AH27" i="11" s="1"/>
  <c r="AY61" i="11"/>
  <c r="BB39" i="11" s="1"/>
  <c r="BB27" i="11" s="1"/>
  <c r="S61" i="11"/>
  <c r="T39" i="11" s="1"/>
  <c r="T27" i="11" s="1"/>
  <c r="BL62" i="11"/>
  <c r="BQ40" i="11" s="1"/>
  <c r="BE62" i="11"/>
  <c r="BI40" i="11" s="1"/>
  <c r="BI28" i="11" s="1"/>
  <c r="N61" i="11"/>
  <c r="N39" i="11" s="1"/>
  <c r="N27" i="11" s="1"/>
  <c r="BF61" i="11"/>
  <c r="BJ39" i="11" s="1"/>
  <c r="BJ27" i="11" s="1"/>
  <c r="AW61" i="11"/>
  <c r="AZ39" i="11" s="1"/>
  <c r="AZ27" i="11" s="1"/>
  <c r="M61" i="11"/>
  <c r="M39" i="11" s="1"/>
  <c r="M27" i="11" s="1"/>
  <c r="AC61" i="11"/>
  <c r="AE39" i="11" s="1"/>
  <c r="AE27" i="11" s="1"/>
  <c r="AF62" i="11"/>
  <c r="AH40" i="11" s="1"/>
  <c r="AH28" i="11" s="1"/>
  <c r="BH61" i="11"/>
  <c r="BL39" i="11" s="1"/>
  <c r="BL27" i="11" s="1"/>
  <c r="M62" i="11"/>
  <c r="M40" i="11" s="1"/>
  <c r="M28" i="11" s="1"/>
  <c r="BA61" i="11"/>
  <c r="BE39" i="11" s="1"/>
  <c r="BE27" i="11" s="1"/>
  <c r="Z61" i="11"/>
  <c r="AA39" i="11" s="1"/>
  <c r="AA27" i="11" s="1"/>
  <c r="R62" i="11"/>
  <c r="S40" i="11" s="1"/>
  <c r="S28" i="11" s="1"/>
  <c r="T62" i="11"/>
  <c r="U40" i="11" s="1"/>
  <c r="U28" i="11" s="1"/>
  <c r="AX61" i="11"/>
  <c r="BA39" i="11" s="1"/>
  <c r="BA27" i="11" s="1"/>
  <c r="BD61" i="11"/>
  <c r="BH39" i="11" s="1"/>
  <c r="BH27" i="11" s="1"/>
  <c r="K61" i="11"/>
  <c r="K39" i="11" s="1"/>
  <c r="K27" i="11" s="1"/>
  <c r="U61" i="11"/>
  <c r="V39" i="11" s="1"/>
  <c r="V27" i="11" s="1"/>
  <c r="AS61" i="11"/>
  <c r="AV39" i="11" s="1"/>
  <c r="AV27" i="11" s="1"/>
  <c r="AG61" i="11"/>
  <c r="AI39" i="11" s="1"/>
  <c r="AI27" i="11" s="1"/>
  <c r="AP61" i="11"/>
  <c r="AS39" i="11" s="1"/>
  <c r="AS27" i="11" s="1"/>
  <c r="T61" i="11"/>
  <c r="U39" i="11" s="1"/>
  <c r="U27" i="11" s="1"/>
  <c r="AT61" i="11"/>
  <c r="AW39" i="11" s="1"/>
  <c r="AW27" i="11" s="1"/>
  <c r="L61" i="11"/>
  <c r="L39" i="11" s="1"/>
  <c r="L27" i="11" s="1"/>
  <c r="AL61" i="11"/>
  <c r="AN39" i="11" s="1"/>
  <c r="AN27" i="11" s="1"/>
  <c r="BE61" i="11"/>
  <c r="BI39" i="11" s="1"/>
  <c r="BI27" i="11" s="1"/>
  <c r="BK61" i="11"/>
  <c r="BO39" i="11" s="1"/>
  <c r="BO27" i="11" s="1"/>
  <c r="AV62" i="11"/>
  <c r="AY40" i="11" s="1"/>
  <c r="AY28" i="11" s="1"/>
  <c r="BB61" i="11"/>
  <c r="BF39" i="11" s="1"/>
  <c r="BF27" i="11" s="1"/>
  <c r="O61" i="11"/>
  <c r="O39" i="11" s="1"/>
  <c r="O27" i="11" s="1"/>
  <c r="AD61" i="11"/>
  <c r="AF39" i="11" s="1"/>
  <c r="AF27" i="11" s="1"/>
  <c r="BG62" i="11"/>
  <c r="BK40" i="11" s="1"/>
  <c r="BK28" i="11" s="1"/>
  <c r="AO62" i="11"/>
  <c r="AR40" i="11" s="1"/>
  <c r="AR28" i="11" s="1"/>
  <c r="BI62" i="11"/>
  <c r="BM40" i="11" s="1"/>
  <c r="BM28" i="11" s="1"/>
  <c r="U62" i="11"/>
  <c r="V40" i="11" s="1"/>
  <c r="V28" i="11" s="1"/>
  <c r="AE62" i="11"/>
  <c r="AG40" i="11" s="1"/>
  <c r="AG28" i="11" s="1"/>
  <c r="W62" i="11"/>
  <c r="X40" i="11" s="1"/>
  <c r="X28" i="11" s="1"/>
  <c r="R61" i="11"/>
  <c r="S39" i="11" s="1"/>
  <c r="S27" i="11" s="1"/>
  <c r="O62" i="11"/>
  <c r="O40" i="11" s="1"/>
  <c r="O28" i="11" s="1"/>
  <c r="AA62" i="11"/>
  <c r="AB40" i="11" s="1"/>
  <c r="AB28" i="11" s="1"/>
  <c r="AT62" i="11"/>
  <c r="AW40" i="11" s="1"/>
  <c r="AW28" i="11" s="1"/>
  <c r="AO61" i="11"/>
  <c r="AR39" i="11" s="1"/>
  <c r="AR27" i="11" s="1"/>
  <c r="AI61" i="11"/>
  <c r="AK39" i="11" s="1"/>
  <c r="AK27" i="11" s="1"/>
  <c r="BC61" i="11"/>
  <c r="BG39" i="11" s="1"/>
  <c r="BG27" i="11" s="1"/>
  <c r="AY62" i="11"/>
  <c r="BB40" i="11" s="1"/>
  <c r="BB28" i="11" s="1"/>
  <c r="AJ61" i="11"/>
  <c r="AL39" i="11" s="1"/>
  <c r="AL27" i="11" s="1"/>
  <c r="AH61" i="11"/>
  <c r="AJ39" i="11" s="1"/>
  <c r="AJ27" i="11" s="1"/>
  <c r="N31" i="11"/>
  <c r="L31" i="11"/>
  <c r="K31" i="11"/>
  <c r="M31" i="11"/>
  <c r="AD62" i="11"/>
  <c r="AF40" i="11" s="1"/>
  <c r="AF28" i="11" s="1"/>
  <c r="AU62" i="11"/>
  <c r="AX40" i="11" s="1"/>
  <c r="AX28" i="11" s="1"/>
  <c r="BK62" i="11"/>
  <c r="BO40" i="11" s="1"/>
  <c r="BO28" i="11" s="1"/>
  <c r="AI62" i="11"/>
  <c r="AK40" i="11" s="1"/>
  <c r="AK28" i="11" s="1"/>
  <c r="BA62" i="11"/>
  <c r="BE40" i="11" s="1"/>
  <c r="BE28" i="11" s="1"/>
  <c r="BQ62" i="11"/>
  <c r="BV40" i="11" s="1"/>
  <c r="BV28" i="11" s="1"/>
  <c r="J62" i="11"/>
  <c r="J40" i="11" s="1"/>
  <c r="J28" i="11" s="1"/>
  <c r="L62" i="11"/>
  <c r="L40" i="11" s="1"/>
  <c r="L28" i="11" s="1"/>
  <c r="BH62" i="11"/>
  <c r="BL40" i="11" s="1"/>
  <c r="BL28" i="11" s="1"/>
  <c r="V62" i="11"/>
  <c r="W40" i="11" s="1"/>
  <c r="BC62" i="11"/>
  <c r="BG40" i="11" s="1"/>
  <c r="BG28" i="11" s="1"/>
  <c r="Z62" i="11"/>
  <c r="AA40" i="11" s="1"/>
  <c r="AA28" i="11" s="1"/>
  <c r="AJ62" i="11"/>
  <c r="AL40" i="11" s="1"/>
  <c r="AL28" i="11" s="1"/>
  <c r="BP62" i="11"/>
  <c r="BU40" i="11" s="1"/>
  <c r="BU28" i="11" s="1"/>
  <c r="BO62" i="11"/>
  <c r="BT40" i="11" s="1"/>
  <c r="BT28" i="11" s="1"/>
  <c r="BN62" i="11"/>
  <c r="BS40" i="11" s="1"/>
  <c r="BS28" i="11" s="1"/>
  <c r="BM62" i="11"/>
  <c r="BR40" i="11" s="1"/>
  <c r="BR28" i="11" s="1"/>
  <c r="I62" i="11"/>
  <c r="I40" i="11" s="1"/>
  <c r="AX62" i="11"/>
  <c r="BA40" i="11" s="1"/>
  <c r="BA28" i="11" s="1"/>
  <c r="AC62" i="11"/>
  <c r="AE40" i="11" s="1"/>
  <c r="AE28" i="11" s="1"/>
  <c r="AP62" i="11"/>
  <c r="AS40" i="11" s="1"/>
  <c r="AS28" i="11" s="1"/>
  <c r="AK62" i="11"/>
  <c r="AM40" i="11" s="1"/>
  <c r="AM28" i="11" s="1"/>
  <c r="AM62" i="11"/>
  <c r="AO40" i="11" s="1"/>
  <c r="AO28" i="11" s="1"/>
  <c r="Q62" i="11"/>
  <c r="R40" i="11" s="1"/>
  <c r="R28" i="11" s="1"/>
  <c r="BJ62" i="11"/>
  <c r="BN40" i="11" s="1"/>
  <c r="BN28" i="11" s="1"/>
  <c r="AW62" i="11"/>
  <c r="AZ40" i="11" s="1"/>
  <c r="AZ28" i="11" s="1"/>
  <c r="Y62" i="11"/>
  <c r="Z40" i="11" s="1"/>
  <c r="Z28" i="11" s="1"/>
  <c r="AH62" i="11"/>
  <c r="AJ40" i="11" s="1"/>
  <c r="AJ28" i="11" s="1"/>
  <c r="AR62" i="11"/>
  <c r="AU40" i="11" s="1"/>
  <c r="AU28" i="11" s="1"/>
  <c r="AN61" i="11"/>
  <c r="AQ39" i="11" s="1"/>
  <c r="AQ27" i="11" s="1"/>
  <c r="P62" i="11"/>
  <c r="Q40" i="11" s="1"/>
  <c r="Q28" i="11" s="1"/>
  <c r="AA61" i="11"/>
  <c r="AB39" i="11" s="1"/>
  <c r="AB27" i="11" s="1"/>
  <c r="AK61" i="11"/>
  <c r="AM39" i="11" s="1"/>
  <c r="AM27" i="11" s="1"/>
  <c r="AZ62" i="11"/>
  <c r="BD40" i="11" s="1"/>
  <c r="AG62" i="11"/>
  <c r="AI40" i="11" s="1"/>
  <c r="AI28" i="11" s="1"/>
  <c r="AQ62" i="11"/>
  <c r="AT40" i="11" s="1"/>
  <c r="AT28" i="11" s="1"/>
  <c r="AB62" i="11"/>
  <c r="AD40" i="11" s="1"/>
  <c r="AD28" i="11" s="1"/>
  <c r="AN62" i="11"/>
  <c r="AQ40" i="11" s="1"/>
  <c r="AQ28" i="11" s="1"/>
  <c r="BD62" i="11"/>
  <c r="BH40" i="11" s="1"/>
  <c r="BH28" i="11" s="1"/>
  <c r="S62" i="11"/>
  <c r="T40" i="11" s="1"/>
  <c r="T28" i="11" s="1"/>
  <c r="AL62" i="11"/>
  <c r="AN40" i="11" s="1"/>
  <c r="AN28" i="11" s="1"/>
  <c r="BB62" i="11"/>
  <c r="BF40" i="11" s="1"/>
  <c r="BF28" i="11" s="1"/>
  <c r="N62" i="11"/>
  <c r="N40" i="11" s="1"/>
  <c r="N28" i="11" s="1"/>
  <c r="X62" i="11"/>
  <c r="Y40" i="11" s="1"/>
  <c r="Y28" i="11" s="1"/>
  <c r="AS62" i="11"/>
  <c r="AV40" i="11" s="1"/>
  <c r="AV28" i="11" s="1"/>
  <c r="BP61" i="11"/>
  <c r="BU39" i="11" s="1"/>
  <c r="BU27" i="11" s="1"/>
  <c r="I61" i="11"/>
  <c r="I39" i="11" s="1"/>
  <c r="BO61" i="11"/>
  <c r="BT39" i="11" s="1"/>
  <c r="BT27" i="11" s="1"/>
  <c r="AQ61" i="11"/>
  <c r="AT39" i="11" s="1"/>
  <c r="AT27" i="11" s="1"/>
  <c r="BM61" i="11"/>
  <c r="BR39" i="11" s="1"/>
  <c r="BR27" i="11" s="1"/>
  <c r="J61" i="11"/>
  <c r="J39" i="11" s="1"/>
  <c r="J27" i="11" s="1"/>
  <c r="AM61" i="11"/>
  <c r="AO39" i="11" s="1"/>
  <c r="AO27" i="11" s="1"/>
  <c r="BF62" i="11"/>
  <c r="BJ40" i="11" s="1"/>
  <c r="BJ28" i="11" s="1"/>
  <c r="BJ61" i="11"/>
  <c r="BN39" i="11" s="1"/>
  <c r="BN27" i="11" s="1"/>
  <c r="DC6" i="11"/>
  <c r="DC37" i="10"/>
  <c r="DA30" i="3" l="1"/>
  <c r="DB30" i="3" s="1"/>
  <c r="DC31" i="2"/>
  <c r="DB6" i="37"/>
  <c r="DA14" i="1"/>
  <c r="DB14" i="1" s="1"/>
  <c r="DA18" i="40"/>
  <c r="DB7" i="40"/>
  <c r="BQ28" i="11"/>
  <c r="CC28" i="11" s="1"/>
  <c r="BD28" i="11"/>
  <c r="BP28" i="11" s="1"/>
  <c r="W37" i="11"/>
  <c r="W28" i="11"/>
  <c r="AC28" i="11" s="1"/>
  <c r="I28" i="11"/>
  <c r="I27" i="11"/>
  <c r="DC37" i="11"/>
  <c r="CP37" i="11"/>
  <c r="BQ37" i="11"/>
  <c r="BD37" i="11"/>
  <c r="BR37" i="11"/>
  <c r="BV37" i="11"/>
  <c r="CC40" i="11"/>
  <c r="CC39" i="11"/>
  <c r="CC27" i="11"/>
  <c r="BM37" i="11"/>
  <c r="BT37" i="11"/>
  <c r="BU37" i="11"/>
  <c r="BS37" i="11"/>
  <c r="BF37" i="11"/>
  <c r="BK37" i="11"/>
  <c r="BE37" i="11"/>
  <c r="BO37" i="11"/>
  <c r="BL37" i="11"/>
  <c r="BJ37" i="11"/>
  <c r="BP39" i="11"/>
  <c r="BP27" i="11"/>
  <c r="BH37" i="11"/>
  <c r="BN37" i="11"/>
  <c r="BP40" i="11"/>
  <c r="BG37" i="11"/>
  <c r="BI37" i="11"/>
  <c r="BC40" i="11"/>
  <c r="BC39" i="11"/>
  <c r="BC27" i="11"/>
  <c r="BA37" i="11"/>
  <c r="AT37" i="11"/>
  <c r="AR37" i="11"/>
  <c r="AQ37" i="11"/>
  <c r="AW37" i="11"/>
  <c r="AP40" i="11"/>
  <c r="AV37" i="11"/>
  <c r="BB37" i="11"/>
  <c r="BC28" i="11"/>
  <c r="AZ37" i="11"/>
  <c r="AS37" i="11"/>
  <c r="AU37" i="11"/>
  <c r="AX37" i="11"/>
  <c r="AY37" i="11"/>
  <c r="AJ37" i="11"/>
  <c r="AH37" i="11"/>
  <c r="AG37" i="11"/>
  <c r="AP39" i="11"/>
  <c r="AP27" i="11"/>
  <c r="AP28" i="11"/>
  <c r="AO37" i="11"/>
  <c r="AF37" i="11"/>
  <c r="AN37" i="11"/>
  <c r="Q37" i="11"/>
  <c r="AE37" i="11"/>
  <c r="AL37" i="11"/>
  <c r="AD37" i="11"/>
  <c r="AK37" i="11"/>
  <c r="AM37" i="11"/>
  <c r="T37" i="11"/>
  <c r="AI37" i="11"/>
  <c r="Z37" i="11"/>
  <c r="S37" i="11"/>
  <c r="X37" i="11"/>
  <c r="AC39" i="11"/>
  <c r="AC27" i="11"/>
  <c r="AA37" i="11"/>
  <c r="V37" i="11"/>
  <c r="AB37" i="11"/>
  <c r="AC40" i="11"/>
  <c r="Y37" i="11"/>
  <c r="U37" i="11"/>
  <c r="R37" i="11"/>
  <c r="DC28" i="11"/>
  <c r="J31" i="11"/>
  <c r="O31" i="11"/>
  <c r="C26" i="11"/>
  <c r="DB18" i="40" l="1"/>
  <c r="DB23" i="2"/>
  <c r="DC23" i="2" s="1"/>
  <c r="DA6" i="40"/>
  <c r="CC37" i="11"/>
  <c r="BP37" i="11"/>
  <c r="BC37" i="11"/>
  <c r="AP37" i="11"/>
  <c r="AC37" i="11"/>
  <c r="P31" i="11"/>
  <c r="C31" i="11"/>
  <c r="DB6" i="40" l="1"/>
  <c r="DA13" i="1"/>
  <c r="DB13" i="1" s="1"/>
  <c r="C16" i="2"/>
  <c r="C35" i="2" l="1"/>
  <c r="C41" i="2"/>
  <c r="C42" i="2"/>
  <c r="C43" i="2" l="1"/>
  <c r="D37" i="11" l="1"/>
  <c r="E37" i="11"/>
  <c r="F37" i="11"/>
  <c r="G37" i="11"/>
  <c r="H37" i="11"/>
  <c r="I37" i="11"/>
  <c r="J37" i="11"/>
  <c r="K37" i="11"/>
  <c r="L37" i="11"/>
  <c r="M37" i="11"/>
  <c r="N37" i="11"/>
  <c r="O37" i="11"/>
  <c r="P38" i="11"/>
  <c r="P39" i="11"/>
  <c r="P40" i="11"/>
  <c r="P27" i="11" l="1"/>
  <c r="P37" i="11"/>
  <c r="C40" i="11" l="1"/>
  <c r="C39" i="11"/>
  <c r="C38" i="11"/>
  <c r="P28" i="11"/>
  <c r="C37" i="11" l="1"/>
  <c r="C27" i="11"/>
  <c r="C28" i="11" l="1"/>
  <c r="CT25" i="11" l="1"/>
  <c r="CS11" i="3" s="1"/>
  <c r="CR25" i="11"/>
  <c r="O25" i="11"/>
  <c r="N11" i="3" s="1"/>
  <c r="DA25" i="11"/>
  <c r="CY25" i="11"/>
  <c r="CU25" i="11"/>
  <c r="CT11" i="3" s="1"/>
  <c r="CS25" i="11"/>
  <c r="CR11" i="3" s="1"/>
  <c r="CW25" i="11"/>
  <c r="CV11" i="3" s="1"/>
  <c r="CV25" i="11"/>
  <c r="DB25" i="11"/>
  <c r="CZ25" i="11"/>
  <c r="CX25" i="11"/>
  <c r="CX19" i="1" l="1"/>
  <c r="CX11" i="3"/>
  <c r="CW19" i="1"/>
  <c r="CW11" i="3"/>
  <c r="CZ19" i="1"/>
  <c r="CZ11" i="3"/>
  <c r="CY19" i="1"/>
  <c r="CY11" i="3"/>
  <c r="DA19" i="1"/>
  <c r="DA11" i="3"/>
  <c r="CQ19" i="1"/>
  <c r="CQ11" i="3"/>
  <c r="CU19" i="1"/>
  <c r="CU11" i="3"/>
  <c r="CR19" i="1"/>
  <c r="CM25" i="11"/>
  <c r="CL11" i="3" s="1"/>
  <c r="J25" i="11"/>
  <c r="AZ25" i="11"/>
  <c r="CV19" i="1"/>
  <c r="BZ25" i="11"/>
  <c r="BY11" i="3" s="1"/>
  <c r="CN25" i="11"/>
  <c r="CM11" i="3" s="1"/>
  <c r="AF25" i="11"/>
  <c r="AE11" i="3" s="1"/>
  <c r="CT19" i="1"/>
  <c r="BW25" i="11"/>
  <c r="BV11" i="3" s="1"/>
  <c r="AG25" i="11"/>
  <c r="AF11" i="3" s="1"/>
  <c r="AH25" i="11"/>
  <c r="AG11" i="3" s="1"/>
  <c r="CE25" i="11"/>
  <c r="CG25" i="11"/>
  <c r="BA25" i="11"/>
  <c r="AE25" i="11"/>
  <c r="CO25" i="11"/>
  <c r="CN11" i="3" s="1"/>
  <c r="BJ25" i="11"/>
  <c r="BM25" i="11"/>
  <c r="W25" i="11"/>
  <c r="V11" i="3" s="1"/>
  <c r="AU25" i="11"/>
  <c r="Y25" i="11"/>
  <c r="BO25" i="11"/>
  <c r="AJ25" i="11"/>
  <c r="N19" i="1"/>
  <c r="CI25" i="11"/>
  <c r="CH11" i="3" s="1"/>
  <c r="V25" i="11"/>
  <c r="X25" i="11"/>
  <c r="BE25" i="11"/>
  <c r="CS19" i="1"/>
  <c r="F25" i="11"/>
  <c r="E11" i="3" s="1"/>
  <c r="BV25" i="11"/>
  <c r="BU11" i="3" s="1"/>
  <c r="BL25" i="11"/>
  <c r="BK11" i="3" s="1"/>
  <c r="BG25" i="11"/>
  <c r="BF11" i="3" s="1"/>
  <c r="BR25" i="11"/>
  <c r="L25" i="11"/>
  <c r="K11" i="3" s="1"/>
  <c r="G25" i="11"/>
  <c r="BF25" i="11"/>
  <c r="BE11" i="3" s="1"/>
  <c r="R25" i="11"/>
  <c r="CK25" i="11"/>
  <c r="CJ11" i="3" s="1"/>
  <c r="BN25" i="11"/>
  <c r="AI25" i="11"/>
  <c r="CF25" i="11"/>
  <c r="AR25" i="11"/>
  <c r="AQ11" i="3" s="1"/>
  <c r="U25" i="11"/>
  <c r="CH25" i="11"/>
  <c r="BB25" i="11"/>
  <c r="BA11" i="3" s="1"/>
  <c r="M25" i="11"/>
  <c r="AS25" i="11"/>
  <c r="BK25" i="11"/>
  <c r="K25" i="11"/>
  <c r="AX25" i="11"/>
  <c r="AW11" i="3" s="1"/>
  <c r="BT25" i="11"/>
  <c r="AW25" i="11"/>
  <c r="AV11" i="3" s="1"/>
  <c r="AL25" i="11"/>
  <c r="AY25" i="11"/>
  <c r="AX11" i="3" s="1"/>
  <c r="T25" i="11"/>
  <c r="BU25" i="11"/>
  <c r="BH25" i="11"/>
  <c r="AB25" i="11"/>
  <c r="E25" i="11"/>
  <c r="Z25" i="11"/>
  <c r="Y11" i="3" s="1"/>
  <c r="BQ25" i="11"/>
  <c r="BP11" i="3" s="1"/>
  <c r="AK25" i="11"/>
  <c r="AJ11" i="3" s="1"/>
  <c r="N25" i="11"/>
  <c r="M11" i="3" s="1"/>
  <c r="BY25" i="11"/>
  <c r="BX11" i="3" s="1"/>
  <c r="AT25" i="11"/>
  <c r="AS11" i="3" s="1"/>
  <c r="Q25" i="11"/>
  <c r="P11" i="3" s="1"/>
  <c r="CJ25" i="11"/>
  <c r="CI11" i="3" s="1"/>
  <c r="AA25" i="11"/>
  <c r="Z11" i="3" s="1"/>
  <c r="D25" i="11"/>
  <c r="D12" i="2" s="1"/>
  <c r="AV25" i="11"/>
  <c r="AU11" i="3" s="1"/>
  <c r="AM25" i="11"/>
  <c r="AL11" i="3" s="1"/>
  <c r="BX25" i="11"/>
  <c r="BW11" i="3" s="1"/>
  <c r="CD25" i="11"/>
  <c r="CC11" i="3" s="1"/>
  <c r="AO25" i="11"/>
  <c r="AN11" i="3" s="1"/>
  <c r="AN25" i="11"/>
  <c r="AM11" i="3" s="1"/>
  <c r="AQ25" i="11"/>
  <c r="AP11" i="3" s="1"/>
  <c r="BD25" i="11"/>
  <c r="BC11" i="3" s="1"/>
  <c r="CQ25" i="11"/>
  <c r="CP11" i="3" s="1"/>
  <c r="BS25" i="11"/>
  <c r="BR11" i="3" s="1"/>
  <c r="H25" i="11"/>
  <c r="G11" i="3" s="1"/>
  <c r="CA25" i="11"/>
  <c r="BZ11" i="3" s="1"/>
  <c r="AD25" i="11"/>
  <c r="AC11" i="3" s="1"/>
  <c r="S25" i="11"/>
  <c r="R11" i="3" s="1"/>
  <c r="BI25" i="11"/>
  <c r="BH11" i="3" s="1"/>
  <c r="CL25" i="11"/>
  <c r="CK11" i="3" s="1"/>
  <c r="I25" i="11"/>
  <c r="H11" i="3" s="1"/>
  <c r="CB25" i="11"/>
  <c r="CA11" i="3" s="1"/>
  <c r="DB11" i="3" l="1"/>
  <c r="CG19" i="1"/>
  <c r="CG11" i="3"/>
  <c r="CE19" i="1"/>
  <c r="CE11" i="3"/>
  <c r="CF19" i="1"/>
  <c r="CF11" i="3"/>
  <c r="CD19" i="1"/>
  <c r="CD11" i="3"/>
  <c r="BS19" i="1"/>
  <c r="BS11" i="3"/>
  <c r="BT19" i="1"/>
  <c r="BT11" i="3"/>
  <c r="BQ19" i="1"/>
  <c r="BQ11" i="3"/>
  <c r="BM19" i="1"/>
  <c r="BM11" i="3"/>
  <c r="BL19" i="1"/>
  <c r="BL11" i="3"/>
  <c r="BI19" i="1"/>
  <c r="BI11" i="3"/>
  <c r="BN19" i="1"/>
  <c r="BN11" i="3"/>
  <c r="BD19" i="1"/>
  <c r="BD11" i="3"/>
  <c r="BG19" i="1"/>
  <c r="BG11" i="3"/>
  <c r="BJ19" i="1"/>
  <c r="BJ11" i="3"/>
  <c r="AR19" i="1"/>
  <c r="AR11" i="3"/>
  <c r="AY19" i="1"/>
  <c r="AY11" i="3"/>
  <c r="AZ19" i="1"/>
  <c r="AZ11" i="3"/>
  <c r="AT19" i="1"/>
  <c r="AT11" i="3"/>
  <c r="AK19" i="1"/>
  <c r="AK11" i="3"/>
  <c r="AI19" i="1"/>
  <c r="AI11" i="3"/>
  <c r="AD19" i="1"/>
  <c r="AD11" i="3"/>
  <c r="AH19" i="1"/>
  <c r="AH11" i="3"/>
  <c r="S19" i="1"/>
  <c r="S11" i="3"/>
  <c r="U19" i="1"/>
  <c r="U11" i="3"/>
  <c r="Q19" i="1"/>
  <c r="Q11" i="3"/>
  <c r="T19" i="1"/>
  <c r="T11" i="3"/>
  <c r="AA19" i="1"/>
  <c r="AA11" i="3"/>
  <c r="X19" i="1"/>
  <c r="X11" i="3"/>
  <c r="W19" i="1"/>
  <c r="W11" i="3"/>
  <c r="L19" i="1"/>
  <c r="L11" i="3"/>
  <c r="D19" i="1"/>
  <c r="D11" i="3"/>
  <c r="F19" i="1"/>
  <c r="F11" i="3"/>
  <c r="I19" i="1"/>
  <c r="I11" i="3"/>
  <c r="J19" i="1"/>
  <c r="J11" i="3"/>
  <c r="E12" i="2"/>
  <c r="F12" i="2" s="1"/>
  <c r="CL19" i="1"/>
  <c r="BU19" i="1"/>
  <c r="V19" i="1"/>
  <c r="AX19" i="1"/>
  <c r="BK19" i="1"/>
  <c r="AG19" i="1"/>
  <c r="CH19" i="1"/>
  <c r="BE19" i="1"/>
  <c r="BF19" i="1"/>
  <c r="AF19" i="1"/>
  <c r="BY19" i="1"/>
  <c r="AE19" i="1"/>
  <c r="CM19" i="1"/>
  <c r="AV19" i="1"/>
  <c r="K19" i="1"/>
  <c r="BV19" i="1"/>
  <c r="C25" i="11"/>
  <c r="AW19" i="1"/>
  <c r="AQ19" i="1"/>
  <c r="E19" i="1"/>
  <c r="CN19" i="1"/>
  <c r="BA19" i="1"/>
  <c r="CJ19" i="1"/>
  <c r="BC19" i="1"/>
  <c r="BP25" i="11"/>
  <c r="P19" i="1"/>
  <c r="AC25" i="11"/>
  <c r="Y19" i="1"/>
  <c r="DC25" i="11"/>
  <c r="CP19" i="1"/>
  <c r="DB19" i="1" s="1"/>
  <c r="AP25" i="11"/>
  <c r="AC19" i="1"/>
  <c r="CA19" i="1"/>
  <c r="BZ19" i="1"/>
  <c r="AP19" i="1"/>
  <c r="BC25" i="11"/>
  <c r="AU19" i="1"/>
  <c r="G19" i="1"/>
  <c r="BW19" i="1"/>
  <c r="AS19" i="1"/>
  <c r="H19" i="1"/>
  <c r="AM19" i="1"/>
  <c r="CC19" i="1"/>
  <c r="CP25" i="11"/>
  <c r="AL19" i="1"/>
  <c r="BX19" i="1"/>
  <c r="BR19" i="1"/>
  <c r="CK19" i="1"/>
  <c r="AN19" i="1"/>
  <c r="C11" i="3"/>
  <c r="C19" i="1"/>
  <c r="P25" i="11"/>
  <c r="M19" i="1"/>
  <c r="BH19" i="1"/>
  <c r="D14" i="2"/>
  <c r="AJ19" i="1"/>
  <c r="Z19" i="1"/>
  <c r="BP19" i="1"/>
  <c r="CC25" i="11"/>
  <c r="R19" i="1"/>
  <c r="CI19" i="1"/>
  <c r="AB19" i="1" l="1"/>
  <c r="CB11" i="3"/>
  <c r="CO11" i="3"/>
  <c r="BO11" i="3"/>
  <c r="AO11" i="3"/>
  <c r="BB11" i="3"/>
  <c r="AB11" i="3"/>
  <c r="E14" i="2"/>
  <c r="F14" i="2"/>
  <c r="G12" i="2"/>
  <c r="O19" i="1"/>
  <c r="AO19" i="1"/>
  <c r="O11" i="3"/>
  <c r="CB19" i="1"/>
  <c r="BB19" i="1"/>
  <c r="CO19" i="1"/>
  <c r="BO19" i="1"/>
  <c r="O22" i="3"/>
  <c r="G14" i="2" l="1"/>
  <c r="H12" i="2"/>
  <c r="I12" i="2" l="1"/>
  <c r="H14" i="2"/>
  <c r="J12" i="2" l="1"/>
  <c r="I14" i="2"/>
  <c r="K12" i="2" l="1"/>
  <c r="J14" i="2"/>
  <c r="K14" i="2" l="1"/>
  <c r="L12" i="2"/>
  <c r="L14" i="2" l="1"/>
  <c r="M12" i="2"/>
  <c r="M14" i="2" l="1"/>
  <c r="N12" i="2"/>
  <c r="N14" i="2" l="1"/>
  <c r="O12" i="2"/>
  <c r="O14" i="2" l="1"/>
  <c r="P12" i="2"/>
  <c r="Q12" i="2" s="1"/>
  <c r="Q14" i="2" l="1"/>
  <c r="R12" i="2"/>
  <c r="P14" i="2"/>
  <c r="R14" i="2" l="1"/>
  <c r="S12" i="2"/>
  <c r="S14" i="2" l="1"/>
  <c r="T12" i="2"/>
  <c r="U12" i="2" l="1"/>
  <c r="T14" i="2"/>
  <c r="V12" i="2" l="1"/>
  <c r="U14" i="2"/>
  <c r="V14" i="2" l="1"/>
  <c r="W12" i="2"/>
  <c r="W14" i="2" l="1"/>
  <c r="X12" i="2"/>
  <c r="X14" i="2" l="1"/>
  <c r="Y12" i="2"/>
  <c r="Y14" i="2" l="1"/>
  <c r="Z12" i="2"/>
  <c r="Z14" i="2" l="1"/>
  <c r="AA12" i="2"/>
  <c r="AA14" i="2" l="1"/>
  <c r="AB12" i="2"/>
  <c r="AB14" i="2" l="1"/>
  <c r="AC12" i="2"/>
  <c r="AD12" i="2" s="1"/>
  <c r="AD14" i="2" l="1"/>
  <c r="AE12" i="2"/>
  <c r="AC14" i="2"/>
  <c r="AE14" i="2" l="1"/>
  <c r="AF12" i="2"/>
  <c r="AF14" i="2" l="1"/>
  <c r="AG12" i="2"/>
  <c r="AG14" i="2" l="1"/>
  <c r="AH12" i="2"/>
  <c r="AI12" i="2" l="1"/>
  <c r="AH14" i="2"/>
  <c r="AI14" i="2" l="1"/>
  <c r="AJ12" i="2"/>
  <c r="AJ14" i="2" l="1"/>
  <c r="AK12" i="2"/>
  <c r="AK14" i="2" l="1"/>
  <c r="AL12" i="2"/>
  <c r="AL14" i="2" l="1"/>
  <c r="AM12" i="2"/>
  <c r="AM14" i="2" l="1"/>
  <c r="AN12" i="2"/>
  <c r="AN14" i="2" l="1"/>
  <c r="AO12" i="2"/>
  <c r="AO14" i="2" l="1"/>
  <c r="AP12" i="2"/>
  <c r="AQ12" i="2" s="1"/>
  <c r="AQ14" i="2" l="1"/>
  <c r="AR12" i="2"/>
  <c r="AP14" i="2"/>
  <c r="AR14" i="2" l="1"/>
  <c r="AS12" i="2"/>
  <c r="AS14" i="2" l="1"/>
  <c r="AT12" i="2"/>
  <c r="AT14" i="2" l="1"/>
  <c r="AU12" i="2"/>
  <c r="AV12" i="2" l="1"/>
  <c r="AU14" i="2"/>
  <c r="AW12" i="2" l="1"/>
  <c r="AV14" i="2"/>
  <c r="AX12" i="2" l="1"/>
  <c r="AW14" i="2"/>
  <c r="AX14" i="2" l="1"/>
  <c r="AY12" i="2"/>
  <c r="AY14" i="2" l="1"/>
  <c r="AZ12" i="2"/>
  <c r="AZ14" i="2" l="1"/>
  <c r="BA12" i="2"/>
  <c r="BA14" i="2" l="1"/>
  <c r="BB12" i="2"/>
  <c r="BB14" i="2" l="1"/>
  <c r="BC12" i="2"/>
  <c r="BD12" i="2" s="1"/>
  <c r="BD14" i="2" l="1"/>
  <c r="BE12" i="2"/>
  <c r="BC14" i="2"/>
  <c r="BE14" i="2" l="1"/>
  <c r="BF12" i="2"/>
  <c r="BF14" i="2" l="1"/>
  <c r="BG12" i="2"/>
  <c r="BG14" i="2" l="1"/>
  <c r="BH12" i="2"/>
  <c r="BI12" i="2" l="1"/>
  <c r="BH14" i="2"/>
  <c r="D50" i="10"/>
  <c r="D49" i="10"/>
  <c r="BI14" i="2" l="1"/>
  <c r="BJ12" i="2"/>
  <c r="D51" i="10"/>
  <c r="BK12" i="2" l="1"/>
  <c r="BJ14" i="2"/>
  <c r="D93" i="10"/>
  <c r="D48" i="10"/>
  <c r="BK14" i="2" l="1"/>
  <c r="BL12" i="2"/>
  <c r="D21" i="10"/>
  <c r="C21" i="1" s="1"/>
  <c r="BL14" i="2" l="1"/>
  <c r="BM12" i="2"/>
  <c r="BM14" i="2" l="1"/>
  <c r="BN12" i="2"/>
  <c r="BN14" i="2" l="1"/>
  <c r="BO12" i="2"/>
  <c r="BO14" i="2" l="1"/>
  <c r="BP12" i="2"/>
  <c r="BQ12" i="2" s="1"/>
  <c r="BQ14" i="2" l="1"/>
  <c r="BR12" i="2"/>
  <c r="BP14" i="2"/>
  <c r="E25" i="2"/>
  <c r="D11" i="1"/>
  <c r="BR14" i="2" l="1"/>
  <c r="BS12" i="2"/>
  <c r="C11" i="1"/>
  <c r="P22" i="2"/>
  <c r="D25" i="2"/>
  <c r="C17" i="3" s="1"/>
  <c r="O6" i="40"/>
  <c r="D17" i="3" l="1"/>
  <c r="BS14" i="2"/>
  <c r="BT12" i="2"/>
  <c r="BT14" i="2" l="1"/>
  <c r="BU12" i="2"/>
  <c r="D44" i="10"/>
  <c r="D26" i="10" s="1"/>
  <c r="BV12" i="2" l="1"/>
  <c r="BU14" i="2"/>
  <c r="E69" i="10"/>
  <c r="E89" i="10" s="1"/>
  <c r="E49" i="10"/>
  <c r="D68" i="10"/>
  <c r="D45" i="10"/>
  <c r="D27" i="10" s="1"/>
  <c r="D46" i="10"/>
  <c r="D28" i="10" s="1"/>
  <c r="BV14" i="2" l="1"/>
  <c r="BW12" i="2"/>
  <c r="F94" i="10"/>
  <c r="E74" i="10"/>
  <c r="E51" i="10"/>
  <c r="E50" i="10"/>
  <c r="E71" i="10"/>
  <c r="E91" i="10" s="1"/>
  <c r="D88" i="10"/>
  <c r="D43" i="10"/>
  <c r="BW14" i="2" l="1"/>
  <c r="BX12" i="2"/>
  <c r="F96" i="10"/>
  <c r="E76" i="10"/>
  <c r="C13" i="3"/>
  <c r="C28" i="3" s="1"/>
  <c r="E70" i="10"/>
  <c r="E90" i="10" s="1"/>
  <c r="D20" i="10"/>
  <c r="BX14" i="2" l="1"/>
  <c r="BY12" i="2"/>
  <c r="E75" i="10"/>
  <c r="F95" i="10"/>
  <c r="D73" i="10"/>
  <c r="E93" i="10"/>
  <c r="D25" i="10"/>
  <c r="BY14" i="2" l="1"/>
  <c r="BZ12" i="2"/>
  <c r="E48" i="10"/>
  <c r="D27" i="2"/>
  <c r="D29" i="2" s="1"/>
  <c r="C27" i="3" s="1"/>
  <c r="D18" i="10"/>
  <c r="BZ14" i="2" l="1"/>
  <c r="CA12" i="2"/>
  <c r="E21" i="10"/>
  <c r="D21" i="1" s="1"/>
  <c r="D13" i="3" s="1"/>
  <c r="D28" i="3" s="1"/>
  <c r="C31" i="3"/>
  <c r="E68" i="10"/>
  <c r="E45" i="10"/>
  <c r="E27" i="10" s="1"/>
  <c r="E46" i="10"/>
  <c r="E28" i="10" s="1"/>
  <c r="CA14" i="2" l="1"/>
  <c r="CB12" i="2"/>
  <c r="E44" i="10"/>
  <c r="F71" i="10"/>
  <c r="F91" i="10" s="1"/>
  <c r="F70" i="10"/>
  <c r="F90" i="10" s="1"/>
  <c r="E88" i="10"/>
  <c r="CB14" i="2" l="1"/>
  <c r="CC12" i="2"/>
  <c r="E43" i="10"/>
  <c r="E26" i="10"/>
  <c r="G96" i="10"/>
  <c r="F75" i="10"/>
  <c r="G95" i="10"/>
  <c r="F76" i="10"/>
  <c r="F51" i="10"/>
  <c r="F50" i="10"/>
  <c r="F46" i="10"/>
  <c r="F28" i="10" s="1"/>
  <c r="F45" i="10"/>
  <c r="F27" i="10" s="1"/>
  <c r="CC14" i="2" l="1"/>
  <c r="CD12" i="2"/>
  <c r="E20" i="10"/>
  <c r="F49" i="10"/>
  <c r="F93" i="10"/>
  <c r="F69" i="10"/>
  <c r="F89" i="10" s="1"/>
  <c r="E73" i="10"/>
  <c r="CD14" i="2" l="1"/>
  <c r="CE12" i="2"/>
  <c r="G94" i="10"/>
  <c r="F74" i="10"/>
  <c r="E25" i="10"/>
  <c r="E18" i="10" s="1"/>
  <c r="F44" i="10"/>
  <c r="F68" i="10"/>
  <c r="F48" i="10"/>
  <c r="F88" i="10"/>
  <c r="CE14" i="2" l="1"/>
  <c r="CF12" i="2"/>
  <c r="F43" i="10"/>
  <c r="F26" i="10"/>
  <c r="E27" i="2"/>
  <c r="E29" i="2" s="1"/>
  <c r="D27" i="3" s="1"/>
  <c r="D31" i="3" s="1"/>
  <c r="F21" i="10"/>
  <c r="E21" i="1" s="1"/>
  <c r="E13" i="3" s="1"/>
  <c r="E28" i="3" s="1"/>
  <c r="CF14" i="2" l="1"/>
  <c r="CG12" i="2"/>
  <c r="F20" i="10"/>
  <c r="CG14" i="2" l="1"/>
  <c r="CH12" i="2"/>
  <c r="CI12" i="2" l="1"/>
  <c r="CH14" i="2"/>
  <c r="CJ12" i="2" l="1"/>
  <c r="CI14" i="2"/>
  <c r="G49" i="10"/>
  <c r="G93" i="10"/>
  <c r="G69" i="10"/>
  <c r="G89" i="10" s="1"/>
  <c r="F73" i="10"/>
  <c r="F25" i="10"/>
  <c r="CK12" i="2" l="1"/>
  <c r="CJ14" i="2"/>
  <c r="H94" i="10"/>
  <c r="G74" i="10"/>
  <c r="F27" i="2"/>
  <c r="F29" i="2" s="1"/>
  <c r="E27" i="3" s="1"/>
  <c r="E31" i="3" s="1"/>
  <c r="F18" i="10"/>
  <c r="CK14" i="2" l="1"/>
  <c r="CL12" i="2"/>
  <c r="H49" i="10"/>
  <c r="G44" i="10"/>
  <c r="G26" i="10" s="1"/>
  <c r="CL14" i="2" l="1"/>
  <c r="CM12" i="2"/>
  <c r="H69" i="10"/>
  <c r="H89" i="10" s="1"/>
  <c r="CM14" i="2" l="1"/>
  <c r="CN12" i="2"/>
  <c r="I94" i="10"/>
  <c r="H74" i="10"/>
  <c r="CN14" i="2" l="1"/>
  <c r="CO12" i="2"/>
  <c r="I49" i="10"/>
  <c r="H44" i="10"/>
  <c r="H26" i="10" s="1"/>
  <c r="CO14" i="2" l="1"/>
  <c r="CP12" i="2"/>
  <c r="I69" i="10"/>
  <c r="I89" i="10" s="1"/>
  <c r="J94" i="10" s="1"/>
  <c r="CP14" i="2" l="1"/>
  <c r="CQ12" i="2"/>
  <c r="I74" i="10"/>
  <c r="CQ14" i="2" l="1"/>
  <c r="CR12" i="2"/>
  <c r="J49" i="10"/>
  <c r="I44" i="10"/>
  <c r="I26" i="10" s="1"/>
  <c r="CR14" i="2" l="1"/>
  <c r="CS12" i="2"/>
  <c r="J69" i="10"/>
  <c r="J89" i="10" s="1"/>
  <c r="K94" i="10" s="1"/>
  <c r="CS14" i="2" l="1"/>
  <c r="CT12" i="2"/>
  <c r="J74" i="10"/>
  <c r="J44" i="10"/>
  <c r="J26" i="10" s="1"/>
  <c r="CT14" i="2" l="1"/>
  <c r="CU12" i="2"/>
  <c r="K49" i="10"/>
  <c r="K69" i="10"/>
  <c r="K89" i="10" s="1"/>
  <c r="L94" i="10" s="1"/>
  <c r="CV12" i="2" l="1"/>
  <c r="CU14" i="2"/>
  <c r="K74" i="10"/>
  <c r="CW12" i="2" l="1"/>
  <c r="CV14" i="2"/>
  <c r="L49" i="10"/>
  <c r="K44" i="10"/>
  <c r="K26" i="10" s="1"/>
  <c r="CW14" i="2" l="1"/>
  <c r="CX12" i="2"/>
  <c r="L69" i="10"/>
  <c r="L89" i="10" s="1"/>
  <c r="M94" i="10" s="1"/>
  <c r="CX14" i="2" l="1"/>
  <c r="CY12" i="2"/>
  <c r="L74" i="10"/>
  <c r="L44" i="10"/>
  <c r="L26" i="10" s="1"/>
  <c r="CY14" i="2" l="1"/>
  <c r="CZ12" i="2"/>
  <c r="M49" i="10"/>
  <c r="M69" i="10"/>
  <c r="M89" i="10" s="1"/>
  <c r="N94" i="10" s="1"/>
  <c r="CZ14" i="2" l="1"/>
  <c r="DA12" i="2"/>
  <c r="M74" i="10"/>
  <c r="DA14" i="2" l="1"/>
  <c r="DB12" i="2"/>
  <c r="N49" i="10"/>
  <c r="M44" i="10"/>
  <c r="M26" i="10" s="1"/>
  <c r="DB14" i="2" l="1"/>
  <c r="DC12" i="2"/>
  <c r="DC14" i="2" s="1"/>
  <c r="N69" i="10"/>
  <c r="N89" i="10" s="1"/>
  <c r="O94" i="10" s="1"/>
  <c r="N74" i="10" l="1"/>
  <c r="N44" i="10"/>
  <c r="N26" i="10" s="1"/>
  <c r="O49" i="10" l="1"/>
  <c r="O69" i="10"/>
  <c r="O89" i="10" s="1"/>
  <c r="P94" i="10" s="1"/>
  <c r="O74" i="10" l="1"/>
  <c r="P49" i="10"/>
  <c r="Q49" i="10" l="1"/>
  <c r="O44" i="10"/>
  <c r="P44" i="10" l="1"/>
  <c r="O26" i="10"/>
  <c r="P69" i="10"/>
  <c r="P89" i="10" s="1"/>
  <c r="Q94" i="10" s="1"/>
  <c r="P74" i="10" l="1"/>
  <c r="P26" i="10"/>
  <c r="R49" i="10" l="1"/>
  <c r="Q44" i="10"/>
  <c r="Q26" i="10" s="1"/>
  <c r="Q69" i="10" l="1"/>
  <c r="Q89" i="10" s="1"/>
  <c r="R94" i="10" s="1"/>
  <c r="Q74" i="10" l="1"/>
  <c r="S49" i="10" l="1"/>
  <c r="R44" i="10"/>
  <c r="R26" i="10" s="1"/>
  <c r="R69" i="10" l="1"/>
  <c r="R89" i="10" s="1"/>
  <c r="S94" i="10" s="1"/>
  <c r="R74" i="10" l="1"/>
  <c r="T49" i="10" l="1"/>
  <c r="S44" i="10"/>
  <c r="S26" i="10" s="1"/>
  <c r="S69" i="10" l="1"/>
  <c r="S89" i="10" s="1"/>
  <c r="T94" i="10" s="1"/>
  <c r="S74" i="10" l="1"/>
  <c r="U49" i="10" l="1"/>
  <c r="T44" i="10"/>
  <c r="T26" i="10" s="1"/>
  <c r="T69" i="10" l="1"/>
  <c r="T89" i="10" s="1"/>
  <c r="U94" i="10" s="1"/>
  <c r="T74" i="10" l="1"/>
  <c r="V49" i="10" l="1"/>
  <c r="U44" i="10"/>
  <c r="U26" i="10" s="1"/>
  <c r="U69" i="10" l="1"/>
  <c r="U89" i="10" s="1"/>
  <c r="V94" i="10" s="1"/>
  <c r="U74" i="10" l="1"/>
  <c r="V44" i="10"/>
  <c r="V26" i="10" s="1"/>
  <c r="W49" i="10" l="1"/>
  <c r="V69" i="10"/>
  <c r="V89" i="10" s="1"/>
  <c r="W94" i="10" s="1"/>
  <c r="V74" i="10" l="1"/>
  <c r="X49" i="10" l="1"/>
  <c r="W44" i="10"/>
  <c r="W26" i="10" s="1"/>
  <c r="W69" i="10" l="1"/>
  <c r="W89" i="10" s="1"/>
  <c r="X94" i="10" s="1"/>
  <c r="W74" i="10" l="1"/>
  <c r="X44" i="10"/>
  <c r="X26" i="10" s="1"/>
  <c r="Y49" i="10" l="1"/>
  <c r="X69" i="10"/>
  <c r="X89" i="10" s="1"/>
  <c r="Y94" i="10" s="1"/>
  <c r="X74" i="10" l="1"/>
  <c r="Z49" i="10" l="1"/>
  <c r="Y44" i="10"/>
  <c r="Y26" i="10" s="1"/>
  <c r="Y69" i="10" l="1"/>
  <c r="Y89" i="10" s="1"/>
  <c r="Z94" i="10" s="1"/>
  <c r="Y74" i="10" l="1"/>
  <c r="Z44" i="10"/>
  <c r="Z26" i="10" s="1"/>
  <c r="AA49" i="10" l="1"/>
  <c r="Z69" i="10"/>
  <c r="Z89" i="10" s="1"/>
  <c r="AA94" i="10" s="1"/>
  <c r="Z74" i="10" l="1"/>
  <c r="AA44" i="10"/>
  <c r="AA26" i="10" s="1"/>
  <c r="AB49" i="10" l="1"/>
  <c r="AA69" i="10"/>
  <c r="AA89" i="10" s="1"/>
  <c r="AB94" i="10" s="1"/>
  <c r="AA74" i="10" l="1"/>
  <c r="AC49" i="10"/>
  <c r="AB44" i="10"/>
  <c r="AC44" i="10" l="1"/>
  <c r="AB26" i="10"/>
  <c r="AD49" i="10"/>
  <c r="AB69" i="10"/>
  <c r="AB89" i="10" s="1"/>
  <c r="AC94" i="10" s="1"/>
  <c r="AB74" i="10" l="1"/>
  <c r="AC26" i="10"/>
  <c r="AE49" i="10" l="1"/>
  <c r="AD44" i="10"/>
  <c r="AD26" i="10" s="1"/>
  <c r="AC69" i="10" l="1"/>
  <c r="AC89" i="10" s="1"/>
  <c r="AD94" i="10" s="1"/>
  <c r="AC74" i="10" l="1"/>
  <c r="AF49" i="10" l="1"/>
  <c r="AE44" i="10"/>
  <c r="AE26" i="10" s="1"/>
  <c r="AD69" i="10" l="1"/>
  <c r="AD89" i="10" s="1"/>
  <c r="AE94" i="10" s="1"/>
  <c r="AD74" i="10" l="1"/>
  <c r="AG49" i="10" l="1"/>
  <c r="AF44" i="10"/>
  <c r="AF26" i="10" s="1"/>
  <c r="AE69" i="10" l="1"/>
  <c r="AE89" i="10" s="1"/>
  <c r="AF94" i="10" s="1"/>
  <c r="AE74" i="10" l="1"/>
  <c r="AG44" i="10"/>
  <c r="AG26" i="10" s="1"/>
  <c r="AH49" i="10" l="1"/>
  <c r="AF69" i="10"/>
  <c r="AF89" i="10" s="1"/>
  <c r="AG94" i="10" s="1"/>
  <c r="AF74" i="10" l="1"/>
  <c r="AH44" i="10"/>
  <c r="AH26" i="10" s="1"/>
  <c r="AI49" i="10" l="1"/>
  <c r="AG69" i="10"/>
  <c r="AG89" i="10" s="1"/>
  <c r="AH94" i="10" s="1"/>
  <c r="AG74" i="10" l="1"/>
  <c r="AJ49" i="10" l="1"/>
  <c r="AI44" i="10"/>
  <c r="AI26" i="10" s="1"/>
  <c r="AH69" i="10" l="1"/>
  <c r="AH89" i="10" s="1"/>
  <c r="AI94" i="10" s="1"/>
  <c r="AH74" i="10" l="1"/>
  <c r="AJ44" i="10"/>
  <c r="AJ26" i="10" s="1"/>
  <c r="AK49" i="10" l="1"/>
  <c r="AI69" i="10"/>
  <c r="AI89" i="10" s="1"/>
  <c r="AJ94" i="10" s="1"/>
  <c r="AI74" i="10" l="1"/>
  <c r="AK44" i="10"/>
  <c r="AK26" i="10" s="1"/>
  <c r="AL49" i="10" l="1"/>
  <c r="AJ69" i="10"/>
  <c r="AJ89" i="10" s="1"/>
  <c r="AK94" i="10" s="1"/>
  <c r="AJ74" i="10" l="1"/>
  <c r="AM49" i="10" l="1"/>
  <c r="AL44" i="10"/>
  <c r="AL26" i="10" s="1"/>
  <c r="AK69" i="10" l="1"/>
  <c r="AK89" i="10" s="1"/>
  <c r="AL94" i="10" s="1"/>
  <c r="AK74" i="10" l="1"/>
  <c r="AN49" i="10" l="1"/>
  <c r="AM44" i="10"/>
  <c r="AM26" i="10" s="1"/>
  <c r="AL69" i="10" l="1"/>
  <c r="AL89" i="10" s="1"/>
  <c r="AM94" i="10" s="1"/>
  <c r="AL74" i="10" l="1"/>
  <c r="AO49" i="10" l="1"/>
  <c r="AN44" i="10"/>
  <c r="AN26" i="10" s="1"/>
  <c r="AP49" i="10" l="1"/>
  <c r="AM69" i="10"/>
  <c r="AM89" i="10" s="1"/>
  <c r="AN94" i="10" s="1"/>
  <c r="AM74" i="10" l="1"/>
  <c r="AO44" i="10"/>
  <c r="AP44" i="10" l="1"/>
  <c r="AO26" i="10"/>
  <c r="AQ49" i="10"/>
  <c r="AN69" i="10"/>
  <c r="AN89" i="10" s="1"/>
  <c r="AO94" i="10" s="1"/>
  <c r="AN74" i="10" l="1"/>
  <c r="AP26" i="10"/>
  <c r="AR49" i="10" l="1"/>
  <c r="AQ44" i="10"/>
  <c r="AQ26" i="10" s="1"/>
  <c r="AO69" i="10" l="1"/>
  <c r="AO89" i="10" s="1"/>
  <c r="AP94" i="10" s="1"/>
  <c r="AO74" i="10" l="1"/>
  <c r="AS49" i="10" l="1"/>
  <c r="AR44" i="10"/>
  <c r="AR26" i="10" s="1"/>
  <c r="AP69" i="10" l="1"/>
  <c r="AP89" i="10" s="1"/>
  <c r="AQ94" i="10" s="1"/>
  <c r="AP74" i="10" l="1"/>
  <c r="AT49" i="10" l="1"/>
  <c r="AS44" i="10"/>
  <c r="AS26" i="10" s="1"/>
  <c r="AQ69" i="10" l="1"/>
  <c r="AQ89" i="10" s="1"/>
  <c r="AR94" i="10" s="1"/>
  <c r="AQ74" i="10" l="1"/>
  <c r="AU49" i="10" l="1"/>
  <c r="AT44" i="10"/>
  <c r="AT26" i="10" s="1"/>
  <c r="AR69" i="10" l="1"/>
  <c r="AR89" i="10" s="1"/>
  <c r="AS94" i="10" s="1"/>
  <c r="AR74" i="10" l="1"/>
  <c r="AV49" i="10" l="1"/>
  <c r="AU44" i="10"/>
  <c r="AU26" i="10" s="1"/>
  <c r="AS69" i="10" l="1"/>
  <c r="AS89" i="10" s="1"/>
  <c r="AT94" i="10" s="1"/>
  <c r="AS74" i="10" l="1"/>
  <c r="AW49" i="10" l="1"/>
  <c r="AV44" i="10"/>
  <c r="AV26" i="10" s="1"/>
  <c r="AT69" i="10" l="1"/>
  <c r="AT89" i="10" s="1"/>
  <c r="AU94" i="10" s="1"/>
  <c r="AT74" i="10" l="1"/>
  <c r="AX49" i="10" l="1"/>
  <c r="AW44" i="10"/>
  <c r="AW26" i="10" s="1"/>
  <c r="AU69" i="10" l="1"/>
  <c r="AU89" i="10" s="1"/>
  <c r="AV94" i="10" s="1"/>
  <c r="AU74" i="10" l="1"/>
  <c r="AY49" i="10" l="1"/>
  <c r="AX44" i="10"/>
  <c r="AX26" i="10" s="1"/>
  <c r="AV69" i="10" l="1"/>
  <c r="AV89" i="10" s="1"/>
  <c r="AW94" i="10" s="1"/>
  <c r="AV74" i="10" l="1"/>
  <c r="AZ49" i="10" l="1"/>
  <c r="AY44" i="10"/>
  <c r="AY26" i="10" s="1"/>
  <c r="AW69" i="10" l="1"/>
  <c r="AW89" i="10" s="1"/>
  <c r="AX94" i="10" s="1"/>
  <c r="AW74" i="10" l="1"/>
  <c r="BA49" i="10" l="1"/>
  <c r="AZ44" i="10"/>
  <c r="AZ26" i="10" s="1"/>
  <c r="AX69" i="10" l="1"/>
  <c r="AX89" i="10" s="1"/>
  <c r="AY94" i="10" s="1"/>
  <c r="AX74" i="10" l="1"/>
  <c r="BB49" i="10" l="1"/>
  <c r="BA44" i="10"/>
  <c r="BA26" i="10" s="1"/>
  <c r="BC49" i="10" l="1"/>
  <c r="AY69" i="10"/>
  <c r="AY89" i="10" s="1"/>
  <c r="AZ94" i="10" s="1"/>
  <c r="AY74" i="10" l="1"/>
  <c r="BD49" i="10" l="1"/>
  <c r="BB44" i="10"/>
  <c r="BC44" i="10" l="1"/>
  <c r="BB26" i="10"/>
  <c r="AZ69" i="10"/>
  <c r="AZ89" i="10" s="1"/>
  <c r="BA94" i="10" s="1"/>
  <c r="AZ74" i="10" l="1"/>
  <c r="BC26" i="10"/>
  <c r="BE49" i="10" l="1"/>
  <c r="BD44" i="10"/>
  <c r="BD26" i="10" s="1"/>
  <c r="BA69" i="10" l="1"/>
  <c r="BA89" i="10" s="1"/>
  <c r="BB94" i="10" s="1"/>
  <c r="BA74" i="10" l="1"/>
  <c r="BF49" i="10" l="1"/>
  <c r="BE44" i="10"/>
  <c r="BE26" i="10" s="1"/>
  <c r="BB69" i="10" l="1"/>
  <c r="BB89" i="10" s="1"/>
  <c r="BC94" i="10" s="1"/>
  <c r="BB74" i="10" l="1"/>
  <c r="BG49" i="10" l="1"/>
  <c r="BF44" i="10"/>
  <c r="BF26" i="10" s="1"/>
  <c r="BC69" i="10" l="1"/>
  <c r="BC89" i="10" s="1"/>
  <c r="BD94" i="10" s="1"/>
  <c r="BC74" i="10" l="1"/>
  <c r="BG44" i="10"/>
  <c r="BG26" i="10" s="1"/>
  <c r="BH49" i="10" l="1"/>
  <c r="BD69" i="10"/>
  <c r="BD89" i="10" s="1"/>
  <c r="BE94" i="10" s="1"/>
  <c r="BD74" i="10" l="1"/>
  <c r="BI49" i="10" l="1"/>
  <c r="BH44" i="10"/>
  <c r="BH26" i="10" s="1"/>
  <c r="BE69" i="10" l="1"/>
  <c r="BE89" i="10" s="1"/>
  <c r="BF94" i="10" s="1"/>
  <c r="BE74" i="10" l="1"/>
  <c r="BJ49" i="10" l="1"/>
  <c r="BI44" i="10"/>
  <c r="BI26" i="10" s="1"/>
  <c r="BF69" i="10" l="1"/>
  <c r="BF89" i="10" s="1"/>
  <c r="BG94" i="10" s="1"/>
  <c r="BF74" i="10" l="1"/>
  <c r="BK49" i="10" l="1"/>
  <c r="BJ44" i="10"/>
  <c r="BJ26" i="10" s="1"/>
  <c r="BG69" i="10" l="1"/>
  <c r="BG89" i="10" s="1"/>
  <c r="BH94" i="10" s="1"/>
  <c r="BG74" i="10" l="1"/>
  <c r="BL49" i="10" l="1"/>
  <c r="BK44" i="10"/>
  <c r="BK26" i="10" s="1"/>
  <c r="BH69" i="10" l="1"/>
  <c r="BH89" i="10" s="1"/>
  <c r="BI94" i="10" s="1"/>
  <c r="BH74" i="10" l="1"/>
  <c r="BM49" i="10" l="1"/>
  <c r="BL44" i="10"/>
  <c r="BL26" i="10" s="1"/>
  <c r="BI69" i="10" l="1"/>
  <c r="BI89" i="10" s="1"/>
  <c r="BJ94" i="10" s="1"/>
  <c r="BI74" i="10" l="1"/>
  <c r="BN49" i="10" l="1"/>
  <c r="BM44" i="10"/>
  <c r="BM26" i="10" s="1"/>
  <c r="BJ69" i="10" l="1"/>
  <c r="BJ89" i="10" s="1"/>
  <c r="BK94" i="10" s="1"/>
  <c r="BJ74" i="10" l="1"/>
  <c r="BN44" i="10"/>
  <c r="BN26" i="10" s="1"/>
  <c r="BO49" i="10" l="1"/>
  <c r="BK69" i="10"/>
  <c r="BK89" i="10" s="1"/>
  <c r="BL94" i="10" s="1"/>
  <c r="BK74" i="10" l="1"/>
  <c r="BP49" i="10"/>
  <c r="BQ49" i="10" l="1"/>
  <c r="BO44" i="10"/>
  <c r="BP44" i="10" l="1"/>
  <c r="BO26" i="10"/>
  <c r="BL69" i="10"/>
  <c r="BL89" i="10" s="1"/>
  <c r="BM94" i="10" s="1"/>
  <c r="BL74" i="10" l="1"/>
  <c r="BP26" i="10"/>
  <c r="BR49" i="10" l="1"/>
  <c r="BQ44" i="10"/>
  <c r="BQ26" i="10" s="1"/>
  <c r="BM69" i="10" l="1"/>
  <c r="BM89" i="10" s="1"/>
  <c r="BN94" i="10" s="1"/>
  <c r="BM74" i="10" l="1"/>
  <c r="BS49" i="10" l="1"/>
  <c r="BR44" i="10"/>
  <c r="BR26" i="10" s="1"/>
  <c r="BN69" i="10" l="1"/>
  <c r="BN89" i="10" s="1"/>
  <c r="BO94" i="10" s="1"/>
  <c r="BN74" i="10" l="1"/>
  <c r="BS44" i="10"/>
  <c r="BS26" i="10" s="1"/>
  <c r="BT49" i="10" l="1"/>
  <c r="BO69" i="10"/>
  <c r="BO89" i="10" s="1"/>
  <c r="BP94" i="10" s="1"/>
  <c r="BO74" i="10" l="1"/>
  <c r="BU49" i="10" l="1"/>
  <c r="BT44" i="10"/>
  <c r="BT26" i="10" s="1"/>
  <c r="BP69" i="10" l="1"/>
  <c r="BP89" i="10" s="1"/>
  <c r="BQ94" i="10" s="1"/>
  <c r="BP74" i="10" l="1"/>
  <c r="BU44" i="10"/>
  <c r="BU26" i="10" s="1"/>
  <c r="BV49" i="10" l="1"/>
  <c r="BQ69" i="10"/>
  <c r="BQ89" i="10" s="1"/>
  <c r="BR94" i="10" s="1"/>
  <c r="BQ74" i="10" l="1"/>
  <c r="BW49" i="10" l="1"/>
  <c r="BV44" i="10"/>
  <c r="BV26" i="10" s="1"/>
  <c r="BR69" i="10" l="1"/>
  <c r="BR89" i="10" s="1"/>
  <c r="BS94" i="10" s="1"/>
  <c r="BR74" i="10" l="1"/>
  <c r="BW44" i="10"/>
  <c r="BW26" i="10" s="1"/>
  <c r="BX49" i="10" l="1"/>
  <c r="BS69" i="10"/>
  <c r="BS89" i="10" s="1"/>
  <c r="BT94" i="10" s="1"/>
  <c r="BS74" i="10" l="1"/>
  <c r="BY49" i="10" l="1"/>
  <c r="BX44" i="10"/>
  <c r="BX26" i="10" s="1"/>
  <c r="BT69" i="10" l="1"/>
  <c r="BT89" i="10" s="1"/>
  <c r="BU94" i="10" s="1"/>
  <c r="BT74" i="10" l="1"/>
  <c r="BZ49" i="10" l="1"/>
  <c r="BY44" i="10"/>
  <c r="BY26" i="10" s="1"/>
  <c r="BU69" i="10" l="1"/>
  <c r="BU89" i="10" s="1"/>
  <c r="BV94" i="10" s="1"/>
  <c r="BU74" i="10" l="1"/>
  <c r="CA49" i="10" l="1"/>
  <c r="BZ44" i="10"/>
  <c r="BZ26" i="10" s="1"/>
  <c r="BV69" i="10" l="1"/>
  <c r="BV89" i="10" s="1"/>
  <c r="BW94" i="10" s="1"/>
  <c r="BV74" i="10" l="1"/>
  <c r="CB49" i="10" l="1"/>
  <c r="CA44" i="10"/>
  <c r="CA26" i="10" s="1"/>
  <c r="CC49" i="10" l="1"/>
  <c r="BW69" i="10"/>
  <c r="BW89" i="10" s="1"/>
  <c r="BX94" i="10" s="1"/>
  <c r="BW74" i="10" l="1"/>
  <c r="CD49" i="10" l="1"/>
  <c r="CB44" i="10"/>
  <c r="CC44" i="10" l="1"/>
  <c r="CB26" i="10"/>
  <c r="BX69" i="10"/>
  <c r="BX89" i="10" s="1"/>
  <c r="BY94" i="10" s="1"/>
  <c r="BX74" i="10" l="1"/>
  <c r="CC26" i="10"/>
  <c r="CE49" i="10" l="1"/>
  <c r="CD44" i="10"/>
  <c r="CD26" i="10" s="1"/>
  <c r="BY69" i="10" l="1"/>
  <c r="BY89" i="10" s="1"/>
  <c r="BZ94" i="10" s="1"/>
  <c r="BY74" i="10" l="1"/>
  <c r="CF49" i="10" l="1"/>
  <c r="CE44" i="10"/>
  <c r="CE26" i="10" s="1"/>
  <c r="BZ69" i="10" l="1"/>
  <c r="BZ89" i="10" s="1"/>
  <c r="CA94" i="10" s="1"/>
  <c r="BZ74" i="10" l="1"/>
  <c r="CG49" i="10" l="1"/>
  <c r="CF44" i="10"/>
  <c r="CF26" i="10" s="1"/>
  <c r="CA69" i="10" l="1"/>
  <c r="CA89" i="10" s="1"/>
  <c r="CB94" i="10" s="1"/>
  <c r="CA74" i="10" l="1"/>
  <c r="CG44" i="10"/>
  <c r="CG26" i="10" s="1"/>
  <c r="CH49" i="10" l="1"/>
  <c r="CB69" i="10"/>
  <c r="CB89" i="10" s="1"/>
  <c r="CC94" i="10" s="1"/>
  <c r="CB74" i="10" l="1"/>
  <c r="CI49" i="10" l="1"/>
  <c r="CH44" i="10"/>
  <c r="CH26" i="10" s="1"/>
  <c r="CC69" i="10" l="1"/>
  <c r="CC89" i="10" s="1"/>
  <c r="CD94" i="10" s="1"/>
  <c r="CC74" i="10" l="1"/>
  <c r="CJ49" i="10" l="1"/>
  <c r="CI44" i="10"/>
  <c r="CI26" i="10" s="1"/>
  <c r="CD69" i="10" l="1"/>
  <c r="CD89" i="10" s="1"/>
  <c r="CE94" i="10" s="1"/>
  <c r="CD74" i="10" l="1"/>
  <c r="CK49" i="10" l="1"/>
  <c r="CJ44" i="10"/>
  <c r="CJ26" i="10" s="1"/>
  <c r="CE69" i="10" l="1"/>
  <c r="CE89" i="10" s="1"/>
  <c r="CF94" i="10" s="1"/>
  <c r="CE74" i="10" l="1"/>
  <c r="CL49" i="10" l="1"/>
  <c r="CK44" i="10"/>
  <c r="CK26" i="10" s="1"/>
  <c r="CF69" i="10" l="1"/>
  <c r="CF89" i="10" s="1"/>
  <c r="CG94" i="10" s="1"/>
  <c r="CF74" i="10" l="1"/>
  <c r="CM49" i="10" l="1"/>
  <c r="CL44" i="10"/>
  <c r="CL26" i="10" s="1"/>
  <c r="CG69" i="10" l="1"/>
  <c r="CG89" i="10" s="1"/>
  <c r="CH94" i="10" s="1"/>
  <c r="CG74" i="10" l="1"/>
  <c r="CN49" i="10" l="1"/>
  <c r="CM44" i="10"/>
  <c r="CM26" i="10" s="1"/>
  <c r="CH69" i="10" l="1"/>
  <c r="CH89" i="10" s="1"/>
  <c r="CI94" i="10" s="1"/>
  <c r="CH74" i="10" l="1"/>
  <c r="CO49" i="10" l="1"/>
  <c r="CN44" i="10"/>
  <c r="CN26" i="10" s="1"/>
  <c r="CP49" i="10" l="1"/>
  <c r="CI69" i="10"/>
  <c r="CI89" i="10" s="1"/>
  <c r="CJ94" i="10" s="1"/>
  <c r="CI74" i="10" l="1"/>
  <c r="CO44" i="10"/>
  <c r="CP44" i="10" l="1"/>
  <c r="CO26" i="10"/>
  <c r="CQ49" i="10"/>
  <c r="CJ69" i="10"/>
  <c r="CJ89" i="10" s="1"/>
  <c r="CK94" i="10" s="1"/>
  <c r="CJ74" i="10" l="1"/>
  <c r="CP26" i="10"/>
  <c r="CR49" i="10" l="1"/>
  <c r="CQ44" i="10"/>
  <c r="CQ26" i="10" s="1"/>
  <c r="CK69" i="10" l="1"/>
  <c r="CK89" i="10" s="1"/>
  <c r="CL94" i="10" s="1"/>
  <c r="CK74" i="10" l="1"/>
  <c r="CS49" i="10" l="1"/>
  <c r="CR44" i="10"/>
  <c r="CR26" i="10" s="1"/>
  <c r="CL69" i="10" l="1"/>
  <c r="CL89" i="10" s="1"/>
  <c r="CM94" i="10" s="1"/>
  <c r="CL74" i="10" l="1"/>
  <c r="CS44" i="10"/>
  <c r="CS26" i="10" s="1"/>
  <c r="CT49" i="10" l="1"/>
  <c r="CM69" i="10"/>
  <c r="CM89" i="10" s="1"/>
  <c r="CN94" i="10" s="1"/>
  <c r="CM74" i="10" l="1"/>
  <c r="CU49" i="10" l="1"/>
  <c r="CT44" i="10"/>
  <c r="CT26" i="10" s="1"/>
  <c r="CN69" i="10" l="1"/>
  <c r="CN89" i="10" s="1"/>
  <c r="CO94" i="10" s="1"/>
  <c r="CN74" i="10" l="1"/>
  <c r="CU44" i="10"/>
  <c r="CU26" i="10" s="1"/>
  <c r="CV49" i="10" l="1"/>
  <c r="CO69" i="10"/>
  <c r="CO89" i="10" s="1"/>
  <c r="CP94" i="10" s="1"/>
  <c r="CO74" i="10" l="1"/>
  <c r="CV44" i="10"/>
  <c r="CV26" i="10" s="1"/>
  <c r="CW49" i="10" l="1"/>
  <c r="CP69" i="10"/>
  <c r="CP89" i="10" s="1"/>
  <c r="CQ94" i="10" s="1"/>
  <c r="CP74" i="10" l="1"/>
  <c r="CW44" i="10"/>
  <c r="CW26" i="10" s="1"/>
  <c r="CX49" i="10" l="1"/>
  <c r="CQ69" i="10"/>
  <c r="CQ89" i="10" s="1"/>
  <c r="CR94" i="10" s="1"/>
  <c r="CQ74" i="10" l="1"/>
  <c r="CY49" i="10" l="1"/>
  <c r="CX44" i="10"/>
  <c r="CX26" i="10" s="1"/>
  <c r="CR69" i="10" l="1"/>
  <c r="CR89" i="10" s="1"/>
  <c r="CS94" i="10" s="1"/>
  <c r="CR74" i="10" l="1"/>
  <c r="CY44" i="10"/>
  <c r="CY26" i="10" s="1"/>
  <c r="CZ49" i="10" l="1"/>
  <c r="CS69" i="10"/>
  <c r="CS89" i="10" s="1"/>
  <c r="CT94" i="10" s="1"/>
  <c r="CS74" i="10" l="1"/>
  <c r="DA49" i="10" l="1"/>
  <c r="CZ44" i="10"/>
  <c r="CZ26" i="10" s="1"/>
  <c r="CT69" i="10" l="1"/>
  <c r="CT89" i="10" s="1"/>
  <c r="CU94" i="10" s="1"/>
  <c r="CT74" i="10" l="1"/>
  <c r="DB49" i="10" l="1"/>
  <c r="DA44" i="10"/>
  <c r="DA26" i="10" s="1"/>
  <c r="DC49" i="10" l="1"/>
  <c r="CU69" i="10"/>
  <c r="CU89" i="10" s="1"/>
  <c r="CU74" i="10" s="1"/>
  <c r="DB44" i="10" l="1"/>
  <c r="DC44" i="10" l="1"/>
  <c r="DB26" i="10"/>
  <c r="DC26" i="10" s="1"/>
  <c r="G70" i="10" l="1"/>
  <c r="G50" i="10"/>
  <c r="G90" i="10" l="1"/>
  <c r="H95" i="10" l="1"/>
  <c r="H50" i="10" s="1"/>
  <c r="G45" i="10"/>
  <c r="G27" i="10" s="1"/>
  <c r="G75" i="10"/>
  <c r="H70" i="10" l="1"/>
  <c r="H90" i="10" l="1"/>
  <c r="I95" i="10" l="1"/>
  <c r="I50" i="10" s="1"/>
  <c r="H45" i="10"/>
  <c r="H27" i="10" s="1"/>
  <c r="H75" i="10"/>
  <c r="I70" i="10" l="1"/>
  <c r="I90" i="10" l="1"/>
  <c r="J95" i="10" s="1"/>
  <c r="J50" i="10" s="1"/>
  <c r="I45" i="10" l="1"/>
  <c r="I27" i="10" s="1"/>
  <c r="I75" i="10"/>
  <c r="J70" i="10" l="1"/>
  <c r="J90" i="10" l="1"/>
  <c r="K95" i="10" s="1"/>
  <c r="K50" i="10" s="1"/>
  <c r="J45" i="10" l="1"/>
  <c r="J27" i="10" s="1"/>
  <c r="J75" i="10"/>
  <c r="K70" i="10" l="1"/>
  <c r="K90" i="10" l="1"/>
  <c r="L95" i="10" s="1"/>
  <c r="L50" i="10" s="1"/>
  <c r="K45" i="10" l="1"/>
  <c r="K27" i="10" s="1"/>
  <c r="K75" i="10"/>
  <c r="L70" i="10" l="1"/>
  <c r="L90" i="10" l="1"/>
  <c r="M95" i="10" s="1"/>
  <c r="M50" i="10" s="1"/>
  <c r="L45" i="10" l="1"/>
  <c r="L27" i="10" s="1"/>
  <c r="L75" i="10"/>
  <c r="M70" i="10" l="1"/>
  <c r="M90" i="10" l="1"/>
  <c r="N95" i="10" s="1"/>
  <c r="N50" i="10" s="1"/>
  <c r="M45" i="10" l="1"/>
  <c r="M27" i="10" s="1"/>
  <c r="M75" i="10"/>
  <c r="N70" i="10" l="1"/>
  <c r="N90" i="10" l="1"/>
  <c r="O95" i="10" s="1"/>
  <c r="O50" i="10" s="1"/>
  <c r="P50" i="10" s="1"/>
  <c r="N45" i="10" l="1"/>
  <c r="N27" i="10" s="1"/>
  <c r="N75" i="10"/>
  <c r="O70" i="10" l="1"/>
  <c r="O90" i="10" l="1"/>
  <c r="P95" i="10" s="1"/>
  <c r="Q50" i="10" s="1"/>
  <c r="O45" i="10" l="1"/>
  <c r="O27" i="10" s="1"/>
  <c r="O75" i="10"/>
  <c r="P27" i="10" l="1"/>
  <c r="P70" i="10"/>
  <c r="P45" i="10"/>
  <c r="P90" i="10" l="1"/>
  <c r="Q95" i="10" s="1"/>
  <c r="R50" i="10" s="1"/>
  <c r="Q45" i="10" l="1"/>
  <c r="Q27" i="10" s="1"/>
  <c r="P75" i="10"/>
  <c r="Q70" i="10" l="1"/>
  <c r="Q90" i="10" l="1"/>
  <c r="R95" i="10" s="1"/>
  <c r="S50" i="10" s="1"/>
  <c r="R45" i="10" l="1"/>
  <c r="R27" i="10" s="1"/>
  <c r="Q75" i="10"/>
  <c r="R70" i="10" l="1"/>
  <c r="R90" i="10" l="1"/>
  <c r="S95" i="10" s="1"/>
  <c r="T50" i="10" s="1"/>
  <c r="S45" i="10" l="1"/>
  <c r="S27" i="10" s="1"/>
  <c r="R75" i="10"/>
  <c r="S70" i="10" l="1"/>
  <c r="S90" i="10" l="1"/>
  <c r="T95" i="10" s="1"/>
  <c r="U50" i="10" s="1"/>
  <c r="T45" i="10" l="1"/>
  <c r="T27" i="10" s="1"/>
  <c r="S75" i="10"/>
  <c r="T70" i="10" l="1"/>
  <c r="T90" i="10" l="1"/>
  <c r="U95" i="10" s="1"/>
  <c r="V50" i="10" s="1"/>
  <c r="U45" i="10" l="1"/>
  <c r="U27" i="10" s="1"/>
  <c r="T75" i="10"/>
  <c r="U70" i="10" l="1"/>
  <c r="U90" i="10" l="1"/>
  <c r="V95" i="10" s="1"/>
  <c r="W50" i="10" s="1"/>
  <c r="V45" i="10" l="1"/>
  <c r="V27" i="10" s="1"/>
  <c r="U75" i="10"/>
  <c r="V70" i="10" l="1"/>
  <c r="V90" i="10" l="1"/>
  <c r="W95" i="10" s="1"/>
  <c r="X50" i="10" s="1"/>
  <c r="W45" i="10" l="1"/>
  <c r="W27" i="10" s="1"/>
  <c r="V75" i="10"/>
  <c r="W70" i="10" l="1"/>
  <c r="W90" i="10" l="1"/>
  <c r="X95" i="10" s="1"/>
  <c r="Y50" i="10" s="1"/>
  <c r="X45" i="10" l="1"/>
  <c r="X27" i="10" s="1"/>
  <c r="W75" i="10"/>
  <c r="X70" i="10" l="1"/>
  <c r="X90" i="10" l="1"/>
  <c r="Y95" i="10" s="1"/>
  <c r="Z50" i="10" s="1"/>
  <c r="Y45" i="10" l="1"/>
  <c r="Y27" i="10" s="1"/>
  <c r="X75" i="10"/>
  <c r="Y70" i="10" l="1"/>
  <c r="Y90" i="10" l="1"/>
  <c r="Z95" i="10" s="1"/>
  <c r="AA50" i="10" s="1"/>
  <c r="Z45" i="10" l="1"/>
  <c r="Z27" i="10" s="1"/>
  <c r="Y75" i="10"/>
  <c r="Z70" i="10" l="1"/>
  <c r="Z90" i="10" l="1"/>
  <c r="AA95" i="10" s="1"/>
  <c r="AB50" i="10" s="1"/>
  <c r="AC50" i="10" s="1"/>
  <c r="AA45" i="10" l="1"/>
  <c r="AA27" i="10" s="1"/>
  <c r="Z75" i="10"/>
  <c r="AA70" i="10" l="1"/>
  <c r="AA90" i="10" l="1"/>
  <c r="AB95" i="10" s="1"/>
  <c r="AD50" i="10" s="1"/>
  <c r="AB45" i="10" l="1"/>
  <c r="AB27" i="10" s="1"/>
  <c r="AA75" i="10"/>
  <c r="AB70" i="10" l="1"/>
  <c r="AC27" i="10"/>
  <c r="AC45" i="10"/>
  <c r="AB90" i="10" l="1"/>
  <c r="AC95" i="10" s="1"/>
  <c r="AE50" i="10" s="1"/>
  <c r="AD45" i="10" l="1"/>
  <c r="AD27" i="10" s="1"/>
  <c r="AB75" i="10"/>
  <c r="AC70" i="10" l="1"/>
  <c r="AC90" i="10" l="1"/>
  <c r="AD95" i="10" s="1"/>
  <c r="AF50" i="10" s="1"/>
  <c r="AE45" i="10" l="1"/>
  <c r="AE27" i="10" s="1"/>
  <c r="AC75" i="10"/>
  <c r="AD70" i="10" l="1"/>
  <c r="AD90" i="10" l="1"/>
  <c r="AE95" i="10" s="1"/>
  <c r="AG50" i="10" s="1"/>
  <c r="AF45" i="10" l="1"/>
  <c r="AF27" i="10" s="1"/>
  <c r="AD75" i="10"/>
  <c r="AE70" i="10" l="1"/>
  <c r="AE90" i="10" l="1"/>
  <c r="AF95" i="10" s="1"/>
  <c r="AH50" i="10" s="1"/>
  <c r="AG45" i="10" l="1"/>
  <c r="AG27" i="10" s="1"/>
  <c r="AE75" i="10"/>
  <c r="AF70" i="10" l="1"/>
  <c r="AF90" i="10" l="1"/>
  <c r="AG95" i="10" s="1"/>
  <c r="AI50" i="10" s="1"/>
  <c r="AH45" i="10" l="1"/>
  <c r="AH27" i="10" s="1"/>
  <c r="AF75" i="10"/>
  <c r="AG70" i="10" l="1"/>
  <c r="AG90" i="10" l="1"/>
  <c r="AH95" i="10" s="1"/>
  <c r="AJ50" i="10" s="1"/>
  <c r="AI45" i="10" l="1"/>
  <c r="AI27" i="10" s="1"/>
  <c r="AG75" i="10"/>
  <c r="AH70" i="10" l="1"/>
  <c r="AH90" i="10" l="1"/>
  <c r="AI95" i="10" s="1"/>
  <c r="AK50" i="10" s="1"/>
  <c r="AJ45" i="10" l="1"/>
  <c r="AJ27" i="10" s="1"/>
  <c r="AH75" i="10"/>
  <c r="AI70" i="10" l="1"/>
  <c r="AI90" i="10" l="1"/>
  <c r="AJ95" i="10" s="1"/>
  <c r="AL50" i="10" s="1"/>
  <c r="AK45" i="10" l="1"/>
  <c r="AK27" i="10" s="1"/>
  <c r="AI75" i="10"/>
  <c r="AJ70" i="10" l="1"/>
  <c r="AJ90" i="10" l="1"/>
  <c r="AK95" i="10" s="1"/>
  <c r="AM50" i="10" s="1"/>
  <c r="AL45" i="10" l="1"/>
  <c r="AL27" i="10" s="1"/>
  <c r="AJ75" i="10"/>
  <c r="AK70" i="10" l="1"/>
  <c r="AK90" i="10" l="1"/>
  <c r="AL95" i="10" s="1"/>
  <c r="AN50" i="10" s="1"/>
  <c r="AM45" i="10" l="1"/>
  <c r="AM27" i="10" s="1"/>
  <c r="AK75" i="10"/>
  <c r="AL70" i="10" l="1"/>
  <c r="AL90" i="10" l="1"/>
  <c r="AM95" i="10" s="1"/>
  <c r="AO50" i="10" s="1"/>
  <c r="AP50" i="10" s="1"/>
  <c r="AN45" i="10" l="1"/>
  <c r="AN27" i="10" s="1"/>
  <c r="AL75" i="10"/>
  <c r="AM70" i="10" l="1"/>
  <c r="AM90" i="10" l="1"/>
  <c r="AN95" i="10" s="1"/>
  <c r="AQ50" i="10" s="1"/>
  <c r="AO45" i="10" l="1"/>
  <c r="AO27" i="10" s="1"/>
  <c r="AM75" i="10"/>
  <c r="AN70" i="10" l="1"/>
  <c r="AP27" i="10"/>
  <c r="AP45" i="10"/>
  <c r="AN90" i="10" l="1"/>
  <c r="AO95" i="10" s="1"/>
  <c r="AR50" i="10" s="1"/>
  <c r="AQ45" i="10" l="1"/>
  <c r="AQ27" i="10" s="1"/>
  <c r="AN75" i="10"/>
  <c r="AO70" i="10" l="1"/>
  <c r="AO90" i="10" l="1"/>
  <c r="AP95" i="10" s="1"/>
  <c r="AS50" i="10" s="1"/>
  <c r="AR45" i="10" l="1"/>
  <c r="AR27" i="10" s="1"/>
  <c r="AO75" i="10"/>
  <c r="AP70" i="10" l="1"/>
  <c r="AP90" i="10" l="1"/>
  <c r="AQ95" i="10" s="1"/>
  <c r="AT50" i="10" s="1"/>
  <c r="AS45" i="10" l="1"/>
  <c r="AS27" i="10" s="1"/>
  <c r="AP75" i="10"/>
  <c r="AQ70" i="10" l="1"/>
  <c r="AQ90" i="10" l="1"/>
  <c r="AR95" i="10" s="1"/>
  <c r="AU50" i="10" s="1"/>
  <c r="AT45" i="10" l="1"/>
  <c r="AT27" i="10" s="1"/>
  <c r="AQ75" i="10"/>
  <c r="AR70" i="10" l="1"/>
  <c r="AR90" i="10" l="1"/>
  <c r="AS95" i="10" s="1"/>
  <c r="AV50" i="10" s="1"/>
  <c r="AU45" i="10" l="1"/>
  <c r="AU27" i="10" s="1"/>
  <c r="AR75" i="10"/>
  <c r="AS70" i="10" l="1"/>
  <c r="AS90" i="10" l="1"/>
  <c r="AT95" i="10" s="1"/>
  <c r="AW50" i="10" s="1"/>
  <c r="AV45" i="10" l="1"/>
  <c r="AV27" i="10" s="1"/>
  <c r="AS75" i="10"/>
  <c r="AT70" i="10" l="1"/>
  <c r="AT90" i="10" l="1"/>
  <c r="AU95" i="10" s="1"/>
  <c r="AX50" i="10" s="1"/>
  <c r="AW45" i="10" l="1"/>
  <c r="AW27" i="10" s="1"/>
  <c r="AT75" i="10"/>
  <c r="AU70" i="10" l="1"/>
  <c r="AU90" i="10" l="1"/>
  <c r="AV95" i="10" s="1"/>
  <c r="AY50" i="10" s="1"/>
  <c r="AX45" i="10" l="1"/>
  <c r="AX27" i="10" s="1"/>
  <c r="AU75" i="10"/>
  <c r="AV70" i="10" l="1"/>
  <c r="AV90" i="10" l="1"/>
  <c r="AW95" i="10" s="1"/>
  <c r="AZ50" i="10" s="1"/>
  <c r="AY45" i="10" l="1"/>
  <c r="AY27" i="10" s="1"/>
  <c r="AV75" i="10"/>
  <c r="AW70" i="10" l="1"/>
  <c r="AW90" i="10" l="1"/>
  <c r="AX95" i="10" s="1"/>
  <c r="BA50" i="10" s="1"/>
  <c r="AZ45" i="10" l="1"/>
  <c r="AZ27" i="10" s="1"/>
  <c r="AW75" i="10"/>
  <c r="AX70" i="10" l="1"/>
  <c r="AX90" i="10" l="1"/>
  <c r="AY95" i="10" s="1"/>
  <c r="BB50" i="10" s="1"/>
  <c r="BC50" i="10" s="1"/>
  <c r="BA45" i="10" l="1"/>
  <c r="BA27" i="10" s="1"/>
  <c r="AX75" i="10"/>
  <c r="AY70" i="10" l="1"/>
  <c r="AY90" i="10" l="1"/>
  <c r="AZ95" i="10" s="1"/>
  <c r="BD50" i="10" s="1"/>
  <c r="BB45" i="10" l="1"/>
  <c r="BB27" i="10" s="1"/>
  <c r="AY75" i="10"/>
  <c r="AZ70" i="10" l="1"/>
  <c r="BC27" i="10"/>
  <c r="BC45" i="10"/>
  <c r="AZ90" i="10" l="1"/>
  <c r="BA95" i="10" s="1"/>
  <c r="BE50" i="10" s="1"/>
  <c r="BD45" i="10" l="1"/>
  <c r="BD27" i="10" s="1"/>
  <c r="AZ75" i="10"/>
  <c r="BA70" i="10" l="1"/>
  <c r="BA90" i="10" l="1"/>
  <c r="BB95" i="10" s="1"/>
  <c r="BF50" i="10" s="1"/>
  <c r="BE45" i="10" l="1"/>
  <c r="BE27" i="10" s="1"/>
  <c r="BA75" i="10"/>
  <c r="BB70" i="10" l="1"/>
  <c r="BB90" i="10" l="1"/>
  <c r="BC95" i="10" s="1"/>
  <c r="BG50" i="10" s="1"/>
  <c r="BF45" i="10" l="1"/>
  <c r="BF27" i="10" s="1"/>
  <c r="BB75" i="10"/>
  <c r="BC70" i="10" l="1"/>
  <c r="BC90" i="10" l="1"/>
  <c r="BD95" i="10" s="1"/>
  <c r="BH50" i="10" s="1"/>
  <c r="BG45" i="10" l="1"/>
  <c r="BG27" i="10" s="1"/>
  <c r="BC75" i="10"/>
  <c r="BD70" i="10" l="1"/>
  <c r="BD90" i="10" l="1"/>
  <c r="BE95" i="10" s="1"/>
  <c r="BI50" i="10" s="1"/>
  <c r="BH45" i="10" l="1"/>
  <c r="BH27" i="10" s="1"/>
  <c r="BD75" i="10"/>
  <c r="BE70" i="10" l="1"/>
  <c r="BE90" i="10" l="1"/>
  <c r="BF95" i="10" s="1"/>
  <c r="BJ50" i="10" s="1"/>
  <c r="BI45" i="10" l="1"/>
  <c r="BI27" i="10" s="1"/>
  <c r="BE75" i="10"/>
  <c r="BF70" i="10" l="1"/>
  <c r="BF90" i="10" l="1"/>
  <c r="BG95" i="10" s="1"/>
  <c r="BK50" i="10" s="1"/>
  <c r="BJ45" i="10" l="1"/>
  <c r="BJ27" i="10" s="1"/>
  <c r="BF75" i="10"/>
  <c r="BG70" i="10" l="1"/>
  <c r="BG90" i="10" l="1"/>
  <c r="BH95" i="10" s="1"/>
  <c r="BL50" i="10" s="1"/>
  <c r="BK45" i="10" l="1"/>
  <c r="BK27" i="10" s="1"/>
  <c r="BG75" i="10"/>
  <c r="BH70" i="10" l="1"/>
  <c r="BH90" i="10" l="1"/>
  <c r="BI95" i="10" s="1"/>
  <c r="BM50" i="10" s="1"/>
  <c r="BL45" i="10" l="1"/>
  <c r="BL27" i="10" s="1"/>
  <c r="BH75" i="10"/>
  <c r="BI70" i="10" l="1"/>
  <c r="BI90" i="10" l="1"/>
  <c r="BJ95" i="10" s="1"/>
  <c r="BN50" i="10" s="1"/>
  <c r="BM45" i="10" l="1"/>
  <c r="BM27" i="10" s="1"/>
  <c r="BI75" i="10"/>
  <c r="BJ70" i="10" l="1"/>
  <c r="BJ90" i="10" l="1"/>
  <c r="BK95" i="10" s="1"/>
  <c r="BO50" i="10" s="1"/>
  <c r="BP50" i="10" s="1"/>
  <c r="BN45" i="10" l="1"/>
  <c r="BN27" i="10" s="1"/>
  <c r="BJ75" i="10"/>
  <c r="BK70" i="10" l="1"/>
  <c r="BK90" i="10" l="1"/>
  <c r="BL95" i="10" s="1"/>
  <c r="BQ50" i="10" s="1"/>
  <c r="BO45" i="10" l="1"/>
  <c r="BO27" i="10" s="1"/>
  <c r="BK75" i="10"/>
  <c r="BL70" i="10" l="1"/>
  <c r="BP27" i="10"/>
  <c r="BP45" i="10"/>
  <c r="BL90" i="10" l="1"/>
  <c r="BM95" i="10" s="1"/>
  <c r="BR50" i="10" s="1"/>
  <c r="BQ45" i="10" l="1"/>
  <c r="BQ27" i="10" s="1"/>
  <c r="BL75" i="10"/>
  <c r="BM70" i="10" l="1"/>
  <c r="BM90" i="10" l="1"/>
  <c r="BN95" i="10" s="1"/>
  <c r="BS50" i="10" s="1"/>
  <c r="BR45" i="10" l="1"/>
  <c r="BR27" i="10" s="1"/>
  <c r="BM75" i="10"/>
  <c r="BN70" i="10" l="1"/>
  <c r="BN90" i="10" l="1"/>
  <c r="BO95" i="10" s="1"/>
  <c r="BT50" i="10" s="1"/>
  <c r="BS45" i="10" l="1"/>
  <c r="BS27" i="10" s="1"/>
  <c r="BN75" i="10"/>
  <c r="BO70" i="10" l="1"/>
  <c r="BO90" i="10" l="1"/>
  <c r="BP95" i="10" s="1"/>
  <c r="BU50" i="10" s="1"/>
  <c r="BT45" i="10" l="1"/>
  <c r="BT27" i="10" s="1"/>
  <c r="BO75" i="10"/>
  <c r="BP70" i="10" l="1"/>
  <c r="BP90" i="10" l="1"/>
  <c r="BQ95" i="10" s="1"/>
  <c r="BV50" i="10" s="1"/>
  <c r="BU45" i="10" l="1"/>
  <c r="BU27" i="10" s="1"/>
  <c r="BP75" i="10"/>
  <c r="G71" i="10"/>
  <c r="G68" i="10" s="1"/>
  <c r="G51" i="10"/>
  <c r="G48" i="10" s="1"/>
  <c r="BQ70" i="10" l="1"/>
  <c r="G91" i="10"/>
  <c r="G21" i="10"/>
  <c r="F21" i="1" s="1"/>
  <c r="F13" i="3" s="1"/>
  <c r="F28" i="3" s="1"/>
  <c r="H96" i="10" l="1"/>
  <c r="BQ90" i="10"/>
  <c r="BR95" i="10" s="1"/>
  <c r="BW50" i="10" s="1"/>
  <c r="G46" i="10"/>
  <c r="G76" i="10"/>
  <c r="G88" i="10"/>
  <c r="G43" i="10" l="1"/>
  <c r="G20" i="10" s="1"/>
  <c r="G28" i="10"/>
  <c r="H93" i="10"/>
  <c r="H51" i="10"/>
  <c r="G73" i="10"/>
  <c r="H71" i="10"/>
  <c r="BV45" i="10"/>
  <c r="BV27" i="10" s="1"/>
  <c r="BQ75" i="10"/>
  <c r="G25" i="10" l="1"/>
  <c r="H48" i="10"/>
  <c r="BR70" i="10"/>
  <c r="H91" i="10"/>
  <c r="I96" i="10" s="1"/>
  <c r="H68" i="10"/>
  <c r="G27" i="2" l="1"/>
  <c r="G29" i="2" s="1"/>
  <c r="F27" i="3" s="1"/>
  <c r="F31" i="3" s="1"/>
  <c r="G18" i="10"/>
  <c r="H21" i="10"/>
  <c r="G21" i="1" s="1"/>
  <c r="G13" i="3" s="1"/>
  <c r="G28" i="3" s="1"/>
  <c r="I93" i="10"/>
  <c r="I51" i="10"/>
  <c r="H88" i="10"/>
  <c r="H46" i="10"/>
  <c r="H76" i="10"/>
  <c r="BR90" i="10"/>
  <c r="BS95" i="10" s="1"/>
  <c r="BX50" i="10" s="1"/>
  <c r="H43" i="10" l="1"/>
  <c r="H20" i="10" s="1"/>
  <c r="H28" i="10"/>
  <c r="I48" i="10"/>
  <c r="BW45" i="10"/>
  <c r="BW27" i="10" s="1"/>
  <c r="BR75" i="10"/>
  <c r="H73" i="10"/>
  <c r="I71" i="10"/>
  <c r="H25" i="10" l="1"/>
  <c r="I21" i="10"/>
  <c r="H21" i="1" s="1"/>
  <c r="H13" i="3" s="1"/>
  <c r="H28" i="3" s="1"/>
  <c r="I91" i="10"/>
  <c r="J96" i="10" s="1"/>
  <c r="I68" i="10"/>
  <c r="BS70" i="10"/>
  <c r="H27" i="2" l="1"/>
  <c r="H29" i="2" s="1"/>
  <c r="G27" i="3" s="1"/>
  <c r="G31" i="3" s="1"/>
  <c r="H18" i="10"/>
  <c r="J93" i="10"/>
  <c r="J51" i="10"/>
  <c r="BS90" i="10"/>
  <c r="BT95" i="10" s="1"/>
  <c r="BY50" i="10" s="1"/>
  <c r="I88" i="10"/>
  <c r="I46" i="10"/>
  <c r="I76" i="10"/>
  <c r="I43" i="10" l="1"/>
  <c r="I28" i="10"/>
  <c r="J48" i="10"/>
  <c r="I73" i="10"/>
  <c r="J71" i="10"/>
  <c r="BX45" i="10"/>
  <c r="BX27" i="10" s="1"/>
  <c r="BS75" i="10"/>
  <c r="I20" i="10" l="1"/>
  <c r="I25" i="10"/>
  <c r="J21" i="10"/>
  <c r="I21" i="1" s="1"/>
  <c r="I13" i="3" s="1"/>
  <c r="I28" i="3" s="1"/>
  <c r="BT70" i="10"/>
  <c r="J91" i="10"/>
  <c r="K96" i="10" s="1"/>
  <c r="J68" i="10"/>
  <c r="I27" i="2" l="1"/>
  <c r="I29" i="2" s="1"/>
  <c r="H27" i="3" s="1"/>
  <c r="H31" i="3" s="1"/>
  <c r="I18" i="10"/>
  <c r="K93" i="10"/>
  <c r="K51" i="10"/>
  <c r="J88" i="10"/>
  <c r="J46" i="10"/>
  <c r="J76" i="10"/>
  <c r="BT90" i="10"/>
  <c r="BU95" i="10" s="1"/>
  <c r="BZ50" i="10" s="1"/>
  <c r="J43" i="10" l="1"/>
  <c r="J20" i="10" s="1"/>
  <c r="J28" i="10"/>
  <c r="K48" i="10"/>
  <c r="BY45" i="10"/>
  <c r="BY27" i="10" s="1"/>
  <c r="BT75" i="10"/>
  <c r="J73" i="10"/>
  <c r="K71" i="10"/>
  <c r="J25" i="10" l="1"/>
  <c r="K21" i="10"/>
  <c r="J21" i="1" s="1"/>
  <c r="J13" i="3" s="1"/>
  <c r="J28" i="3" s="1"/>
  <c r="BU70" i="10"/>
  <c r="K91" i="10"/>
  <c r="L96" i="10" s="1"/>
  <c r="K68" i="10"/>
  <c r="J27" i="2" l="1"/>
  <c r="J29" i="2" s="1"/>
  <c r="I27" i="3" s="1"/>
  <c r="I31" i="3" s="1"/>
  <c r="J18" i="10"/>
  <c r="L93" i="10"/>
  <c r="L51" i="10"/>
  <c r="K88" i="10"/>
  <c r="K46" i="10"/>
  <c r="K76" i="10"/>
  <c r="BU90" i="10"/>
  <c r="BV95" i="10" s="1"/>
  <c r="CA50" i="10" s="1"/>
  <c r="K43" i="10" l="1"/>
  <c r="K20" i="10" s="1"/>
  <c r="K28" i="10"/>
  <c r="L48" i="10"/>
  <c r="BZ45" i="10"/>
  <c r="BZ27" i="10" s="1"/>
  <c r="BU75" i="10"/>
  <c r="K73" i="10"/>
  <c r="L71" i="10"/>
  <c r="K25" i="10" l="1"/>
  <c r="L21" i="10"/>
  <c r="K21" i="1" s="1"/>
  <c r="K13" i="3" s="1"/>
  <c r="K28" i="3" s="1"/>
  <c r="L91" i="10"/>
  <c r="M96" i="10" s="1"/>
  <c r="L68" i="10"/>
  <c r="BV70" i="10"/>
  <c r="K27" i="2" l="1"/>
  <c r="K29" i="2" s="1"/>
  <c r="J27" i="3" s="1"/>
  <c r="J31" i="3" s="1"/>
  <c r="K18" i="10"/>
  <c r="M93" i="10"/>
  <c r="M51" i="10"/>
  <c r="BV90" i="10"/>
  <c r="BW95" i="10" s="1"/>
  <c r="CB50" i="10" s="1"/>
  <c r="CC50" i="10" s="1"/>
  <c r="L88" i="10"/>
  <c r="L46" i="10"/>
  <c r="L76" i="10"/>
  <c r="L43" i="10" l="1"/>
  <c r="L20" i="10" s="1"/>
  <c r="L28" i="10"/>
  <c r="M48" i="10"/>
  <c r="L73" i="10"/>
  <c r="M71" i="10"/>
  <c r="CA45" i="10"/>
  <c r="CA27" i="10" s="1"/>
  <c r="BV75" i="10"/>
  <c r="L25" i="10" l="1"/>
  <c r="M21" i="10"/>
  <c r="L21" i="1" s="1"/>
  <c r="L13" i="3" s="1"/>
  <c r="L28" i="3" s="1"/>
  <c r="M91" i="10"/>
  <c r="N96" i="10" s="1"/>
  <c r="M68" i="10"/>
  <c r="BW70" i="10"/>
  <c r="L27" i="2" l="1"/>
  <c r="L29" i="2" s="1"/>
  <c r="K27" i="3" s="1"/>
  <c r="K31" i="3" s="1"/>
  <c r="L18" i="10"/>
  <c r="N93" i="10"/>
  <c r="N51" i="10"/>
  <c r="BW90" i="10"/>
  <c r="BX95" i="10" s="1"/>
  <c r="CD50" i="10" s="1"/>
  <c r="M88" i="10"/>
  <c r="M46" i="10"/>
  <c r="M28" i="10" s="1"/>
  <c r="M76" i="10"/>
  <c r="M25" i="10" l="1"/>
  <c r="N48" i="10"/>
  <c r="M43" i="10"/>
  <c r="M73" i="10"/>
  <c r="N71" i="10"/>
  <c r="CB45" i="10"/>
  <c r="CB27" i="10" s="1"/>
  <c r="BW75" i="10"/>
  <c r="M27" i="2" l="1"/>
  <c r="M29" i="2" s="1"/>
  <c r="L27" i="3" s="1"/>
  <c r="L31" i="3" s="1"/>
  <c r="M18" i="10"/>
  <c r="N21" i="10"/>
  <c r="M21" i="1" s="1"/>
  <c r="M13" i="3" s="1"/>
  <c r="M28" i="3" s="1"/>
  <c r="CC27" i="10"/>
  <c r="CC45" i="10"/>
  <c r="N91" i="10"/>
  <c r="O96" i="10" s="1"/>
  <c r="N68" i="10"/>
  <c r="M20" i="10"/>
  <c r="BX70" i="10"/>
  <c r="O93" i="10" l="1"/>
  <c r="O51" i="10"/>
  <c r="N88" i="10"/>
  <c r="N46" i="10"/>
  <c r="N28" i="10" s="1"/>
  <c r="N76" i="10"/>
  <c r="BX90" i="10"/>
  <c r="BY95" i="10" s="1"/>
  <c r="CE50" i="10" s="1"/>
  <c r="N25" i="10" l="1"/>
  <c r="O48" i="10"/>
  <c r="P51" i="10"/>
  <c r="P48" i="10" s="1"/>
  <c r="N73" i="10"/>
  <c r="O71" i="10"/>
  <c r="CD45" i="10"/>
  <c r="CD27" i="10" s="1"/>
  <c r="BX75" i="10"/>
  <c r="N43" i="10"/>
  <c r="N27" i="2" l="1"/>
  <c r="N29" i="2" s="1"/>
  <c r="M27" i="3" s="1"/>
  <c r="M31" i="3" s="1"/>
  <c r="N18" i="10"/>
  <c r="O21" i="10"/>
  <c r="N20" i="10"/>
  <c r="BY70" i="10"/>
  <c r="O91" i="10"/>
  <c r="P96" i="10" s="1"/>
  <c r="O68" i="10"/>
  <c r="P21" i="10" l="1"/>
  <c r="N21" i="1"/>
  <c r="N13" i="3" s="1"/>
  <c r="N28" i="3" s="1"/>
  <c r="P93" i="10"/>
  <c r="Q51" i="10"/>
  <c r="O88" i="10"/>
  <c r="O46" i="10"/>
  <c r="O28" i="10" s="1"/>
  <c r="O76" i="10"/>
  <c r="BY90" i="10"/>
  <c r="BZ95" i="10" s="1"/>
  <c r="CF50" i="10" s="1"/>
  <c r="O21" i="1" l="1"/>
  <c r="O25" i="10"/>
  <c r="P28" i="10"/>
  <c r="Q48" i="10"/>
  <c r="O73" i="10"/>
  <c r="P71" i="10"/>
  <c r="O43" i="10"/>
  <c r="P46" i="10"/>
  <c r="P43" i="10" s="1"/>
  <c r="CE45" i="10"/>
  <c r="CE27" i="10" s="1"/>
  <c r="BY75" i="10"/>
  <c r="O28" i="3" l="1"/>
  <c r="O13" i="3"/>
  <c r="P25" i="10"/>
  <c r="O18" i="10"/>
  <c r="P18" i="10" s="1"/>
  <c r="O27" i="2"/>
  <c r="Q21" i="10"/>
  <c r="P21" i="1" s="1"/>
  <c r="BZ70" i="10"/>
  <c r="O20" i="10"/>
  <c r="P20" i="10" s="1"/>
  <c r="P91" i="10"/>
  <c r="Q96" i="10" s="1"/>
  <c r="P68" i="10"/>
  <c r="P13" i="3" l="1"/>
  <c r="P28" i="3"/>
  <c r="O29" i="2"/>
  <c r="N27" i="3" s="1"/>
  <c r="N31" i="3" s="1"/>
  <c r="P27" i="2"/>
  <c r="P29" i="2" s="1"/>
  <c r="Q93" i="10"/>
  <c r="R51" i="10"/>
  <c r="BZ90" i="10"/>
  <c r="CA95" i="10" s="1"/>
  <c r="CG50" i="10" s="1"/>
  <c r="P88" i="10"/>
  <c r="Q46" i="10"/>
  <c r="Q28" i="10" s="1"/>
  <c r="P76" i="10"/>
  <c r="Q25" i="10" l="1"/>
  <c r="Q27" i="2" s="1"/>
  <c r="Q29" i="2" s="1"/>
  <c r="P27" i="3" s="1"/>
  <c r="O27" i="3"/>
  <c r="O31" i="3" s="1"/>
  <c r="R48" i="10"/>
  <c r="Q43" i="10"/>
  <c r="P73" i="10"/>
  <c r="Q71" i="10"/>
  <c r="CF45" i="10"/>
  <c r="CF27" i="10" s="1"/>
  <c r="BZ75" i="10"/>
  <c r="P31" i="3" l="1"/>
  <c r="Q18" i="10"/>
  <c r="R21" i="10"/>
  <c r="Q21" i="1" s="1"/>
  <c r="CA70" i="10"/>
  <c r="Q91" i="10"/>
  <c r="R96" i="10" s="1"/>
  <c r="Q68" i="10"/>
  <c r="Q20" i="10"/>
  <c r="Q13" i="3" l="1"/>
  <c r="Q28" i="3" s="1"/>
  <c r="R93" i="10"/>
  <c r="S51" i="10"/>
  <c r="Q88" i="10"/>
  <c r="R46" i="10"/>
  <c r="Q76" i="10"/>
  <c r="CA90" i="10"/>
  <c r="CB95" i="10" s="1"/>
  <c r="CH50" i="10" s="1"/>
  <c r="R43" i="10" l="1"/>
  <c r="R28" i="10"/>
  <c r="S48" i="10"/>
  <c r="Q73" i="10"/>
  <c r="R71" i="10"/>
  <c r="CG45" i="10"/>
  <c r="CG27" i="10" s="1"/>
  <c r="CA75" i="10"/>
  <c r="R20" i="10" l="1"/>
  <c r="R25" i="10"/>
  <c r="R27" i="2" s="1"/>
  <c r="R29" i="2" s="1"/>
  <c r="Q27" i="3" s="1"/>
  <c r="S21" i="10"/>
  <c r="R21" i="1" s="1"/>
  <c r="CB70" i="10"/>
  <c r="R91" i="10"/>
  <c r="S96" i="10" s="1"/>
  <c r="R68" i="10"/>
  <c r="R13" i="3" l="1"/>
  <c r="R28" i="3" s="1"/>
  <c r="Q31" i="3"/>
  <c r="R18" i="10"/>
  <c r="S93" i="10"/>
  <c r="T51" i="10"/>
  <c r="CB90" i="10"/>
  <c r="CC95" i="10" s="1"/>
  <c r="CI50" i="10" s="1"/>
  <c r="R88" i="10"/>
  <c r="S46" i="10"/>
  <c r="R76" i="10"/>
  <c r="S43" i="10" l="1"/>
  <c r="S28" i="10"/>
  <c r="T48" i="10"/>
  <c r="R73" i="10"/>
  <c r="S71" i="10"/>
  <c r="CH45" i="10"/>
  <c r="CH27" i="10" s="1"/>
  <c r="CB75" i="10"/>
  <c r="S20" i="10" l="1"/>
  <c r="S25" i="10"/>
  <c r="S27" i="2" s="1"/>
  <c r="S29" i="2" s="1"/>
  <c r="R27" i="3" s="1"/>
  <c r="T21" i="10"/>
  <c r="S21" i="1" s="1"/>
  <c r="CC70" i="10"/>
  <c r="S91" i="10"/>
  <c r="T96" i="10" s="1"/>
  <c r="S68" i="10"/>
  <c r="S13" i="3" l="1"/>
  <c r="S28" i="3" s="1"/>
  <c r="R31" i="3"/>
  <c r="S18" i="10"/>
  <c r="T93" i="10"/>
  <c r="U51" i="10"/>
  <c r="CC90" i="10"/>
  <c r="CD95" i="10" s="1"/>
  <c r="CJ50" i="10" s="1"/>
  <c r="S88" i="10"/>
  <c r="T46" i="10"/>
  <c r="S76" i="10"/>
  <c r="T43" i="10" l="1"/>
  <c r="T20" i="10" s="1"/>
  <c r="T28" i="10"/>
  <c r="U48" i="10"/>
  <c r="S73" i="10"/>
  <c r="T71" i="10"/>
  <c r="CI45" i="10"/>
  <c r="CI27" i="10" s="1"/>
  <c r="CC75" i="10"/>
  <c r="T25" i="10" l="1"/>
  <c r="T27" i="2" s="1"/>
  <c r="T29" i="2" s="1"/>
  <c r="S27" i="3" s="1"/>
  <c r="U21" i="10"/>
  <c r="T21" i="1" s="1"/>
  <c r="CD70" i="10"/>
  <c r="T91" i="10"/>
  <c r="U96" i="10" s="1"/>
  <c r="T68" i="10"/>
  <c r="T13" i="3" l="1"/>
  <c r="T28" i="3"/>
  <c r="S31" i="3"/>
  <c r="T18" i="10"/>
  <c r="U93" i="10"/>
  <c r="V51" i="10"/>
  <c r="CD90" i="10"/>
  <c r="CE95" i="10" s="1"/>
  <c r="CK50" i="10" s="1"/>
  <c r="T88" i="10"/>
  <c r="U46" i="10"/>
  <c r="U28" i="10" s="1"/>
  <c r="T76" i="10"/>
  <c r="U25" i="10" l="1"/>
  <c r="U27" i="2" s="1"/>
  <c r="U29" i="2" s="1"/>
  <c r="T27" i="3" s="1"/>
  <c r="V48" i="10"/>
  <c r="U43" i="10"/>
  <c r="T73" i="10"/>
  <c r="U71" i="10"/>
  <c r="CJ45" i="10"/>
  <c r="CJ27" i="10" s="1"/>
  <c r="CD75" i="10"/>
  <c r="T31" i="3" l="1"/>
  <c r="U18" i="10"/>
  <c r="V21" i="10"/>
  <c r="U21" i="1" s="1"/>
  <c r="U13" i="3" s="1"/>
  <c r="U91" i="10"/>
  <c r="V96" i="10" s="1"/>
  <c r="U68" i="10"/>
  <c r="U20" i="10"/>
  <c r="CE70" i="10"/>
  <c r="U28" i="3" l="1"/>
  <c r="V93" i="10"/>
  <c r="W51" i="10"/>
  <c r="U88" i="10"/>
  <c r="V46" i="10"/>
  <c r="V28" i="10" s="1"/>
  <c r="U76" i="10"/>
  <c r="CE90" i="10"/>
  <c r="CF95" i="10" s="1"/>
  <c r="CL50" i="10" s="1"/>
  <c r="V25" i="10" l="1"/>
  <c r="V27" i="2" s="1"/>
  <c r="V29" i="2" s="1"/>
  <c r="U27" i="3" s="1"/>
  <c r="U31" i="3" s="1"/>
  <c r="W48" i="10"/>
  <c r="CK45" i="10"/>
  <c r="CK27" i="10" s="1"/>
  <c r="CE75" i="10"/>
  <c r="U73" i="10"/>
  <c r="V71" i="10"/>
  <c r="V43" i="10"/>
  <c r="V18" i="10" l="1"/>
  <c r="W21" i="10"/>
  <c r="V21" i="1" s="1"/>
  <c r="V13" i="3" s="1"/>
  <c r="V28" i="3" s="1"/>
  <c r="V91" i="10"/>
  <c r="W96" i="10" s="1"/>
  <c r="V68" i="10"/>
  <c r="V20" i="10"/>
  <c r="CF70" i="10"/>
  <c r="W93" i="10" l="1"/>
  <c r="X51" i="10"/>
  <c r="CF90" i="10"/>
  <c r="CG95" i="10" s="1"/>
  <c r="CM50" i="10" s="1"/>
  <c r="V88" i="10"/>
  <c r="W46" i="10"/>
  <c r="W28" i="10" s="1"/>
  <c r="V76" i="10"/>
  <c r="W25" i="10" l="1"/>
  <c r="W27" i="2" s="1"/>
  <c r="W29" i="2" s="1"/>
  <c r="V27" i="3" s="1"/>
  <c r="V31" i="3" s="1"/>
  <c r="X48" i="10"/>
  <c r="V73" i="10"/>
  <c r="W71" i="10"/>
  <c r="W43" i="10"/>
  <c r="CL45" i="10"/>
  <c r="CL27" i="10" s="1"/>
  <c r="CF75" i="10"/>
  <c r="W18" i="10" l="1"/>
  <c r="X21" i="10"/>
  <c r="W21" i="1" s="1"/>
  <c r="W13" i="3" s="1"/>
  <c r="W28" i="3" s="1"/>
  <c r="W20" i="10"/>
  <c r="W91" i="10"/>
  <c r="X96" i="10" s="1"/>
  <c r="W68" i="10"/>
  <c r="CG70" i="10"/>
  <c r="X93" i="10" l="1"/>
  <c r="Y51" i="10"/>
  <c r="CG90" i="10"/>
  <c r="CH95" i="10" s="1"/>
  <c r="CN50" i="10" s="1"/>
  <c r="W88" i="10"/>
  <c r="X46" i="10"/>
  <c r="X28" i="10" s="1"/>
  <c r="W76" i="10"/>
  <c r="X25" i="10" l="1"/>
  <c r="X27" i="2" s="1"/>
  <c r="X29" i="2" s="1"/>
  <c r="W27" i="3" s="1"/>
  <c r="W31" i="3" s="1"/>
  <c r="Y48" i="10"/>
  <c r="W73" i="10"/>
  <c r="X71" i="10"/>
  <c r="X43" i="10"/>
  <c r="CM45" i="10"/>
  <c r="CM27" i="10" s="1"/>
  <c r="CG75" i="10"/>
  <c r="X18" i="10" l="1"/>
  <c r="Y21" i="10"/>
  <c r="X21" i="1" s="1"/>
  <c r="X13" i="3" s="1"/>
  <c r="X28" i="3" s="1"/>
  <c r="X20" i="10"/>
  <c r="X91" i="10"/>
  <c r="Y96" i="10" s="1"/>
  <c r="X68" i="10"/>
  <c r="CH70" i="10"/>
  <c r="Y93" i="10" l="1"/>
  <c r="Z51" i="10"/>
  <c r="X88" i="10"/>
  <c r="Y46" i="10"/>
  <c r="Y28" i="10" s="1"/>
  <c r="X76" i="10"/>
  <c r="CH90" i="10"/>
  <c r="CI95" i="10" s="1"/>
  <c r="CO50" i="10" s="1"/>
  <c r="CP50" i="10" s="1"/>
  <c r="Y25" i="10" l="1"/>
  <c r="Y27" i="2" s="1"/>
  <c r="Y29" i="2" s="1"/>
  <c r="X27" i="3" s="1"/>
  <c r="X31" i="3" s="1"/>
  <c r="Z48" i="10"/>
  <c r="Y43" i="10"/>
  <c r="CN45" i="10"/>
  <c r="CN27" i="10" s="1"/>
  <c r="CH75" i="10"/>
  <c r="X73" i="10"/>
  <c r="Y71" i="10"/>
  <c r="Y18" i="10" l="1"/>
  <c r="Z21" i="10"/>
  <c r="Y21" i="1" s="1"/>
  <c r="Y13" i="3" s="1"/>
  <c r="Y28" i="3" s="1"/>
  <c r="CI70" i="10"/>
  <c r="Y20" i="10"/>
  <c r="Y91" i="10"/>
  <c r="Z96" i="10" s="1"/>
  <c r="Y68" i="10"/>
  <c r="Z93" i="10" l="1"/>
  <c r="AA51" i="10"/>
  <c r="Y88" i="10"/>
  <c r="Z46" i="10"/>
  <c r="Z28" i="10" s="1"/>
  <c r="Y76" i="10"/>
  <c r="CI90" i="10"/>
  <c r="CJ95" i="10" s="1"/>
  <c r="CQ50" i="10" s="1"/>
  <c r="Z25" i="10" l="1"/>
  <c r="Z27" i="2" s="1"/>
  <c r="Z29" i="2" s="1"/>
  <c r="Y27" i="3" s="1"/>
  <c r="Y31" i="3" s="1"/>
  <c r="AA48" i="10"/>
  <c r="Z43" i="10"/>
  <c r="CO45" i="10"/>
  <c r="CO27" i="10" s="1"/>
  <c r="CI75" i="10"/>
  <c r="Y73" i="10"/>
  <c r="Z71" i="10"/>
  <c r="Z18" i="10" l="1"/>
  <c r="AA21" i="10"/>
  <c r="Z21" i="1" s="1"/>
  <c r="Z13" i="3" s="1"/>
  <c r="Z28" i="3" s="1"/>
  <c r="CP27" i="10"/>
  <c r="CP45" i="10"/>
  <c r="Z91" i="10"/>
  <c r="AA96" i="10" s="1"/>
  <c r="Z68" i="10"/>
  <c r="CJ70" i="10"/>
  <c r="Z20" i="10"/>
  <c r="AA93" i="10" l="1"/>
  <c r="AB51" i="10"/>
  <c r="CJ90" i="10"/>
  <c r="CK95" i="10" s="1"/>
  <c r="CR50" i="10" s="1"/>
  <c r="Z88" i="10"/>
  <c r="AA46" i="10"/>
  <c r="AA28" i="10" s="1"/>
  <c r="Z76" i="10"/>
  <c r="AA25" i="10" l="1"/>
  <c r="AA27" i="2" s="1"/>
  <c r="AA29" i="2" s="1"/>
  <c r="Z27" i="3" s="1"/>
  <c r="Z31" i="3" s="1"/>
  <c r="AB48" i="10"/>
  <c r="AC51" i="10"/>
  <c r="AC48" i="10" s="1"/>
  <c r="Z73" i="10"/>
  <c r="AA71" i="10"/>
  <c r="AA43" i="10"/>
  <c r="CQ45" i="10"/>
  <c r="CQ27" i="10" s="1"/>
  <c r="CJ75" i="10"/>
  <c r="AA18" i="10" l="1"/>
  <c r="AB21" i="10"/>
  <c r="CK70" i="10"/>
  <c r="AA20" i="10"/>
  <c r="AA91" i="10"/>
  <c r="AB96" i="10" s="1"/>
  <c r="AA68" i="10"/>
  <c r="AC21" i="10" l="1"/>
  <c r="AA21" i="1"/>
  <c r="AB93" i="10"/>
  <c r="AD51" i="10"/>
  <c r="AA88" i="10"/>
  <c r="AB46" i="10"/>
  <c r="AB28" i="10" s="1"/>
  <c r="AA76" i="10"/>
  <c r="CK90" i="10"/>
  <c r="CL95" i="10" s="1"/>
  <c r="CS50" i="10" s="1"/>
  <c r="AA13" i="3" l="1"/>
  <c r="AB21" i="1"/>
  <c r="AA28" i="3"/>
  <c r="AB28" i="3" s="1"/>
  <c r="AB13" i="3"/>
  <c r="AB25" i="10"/>
  <c r="AB27" i="2" s="1"/>
  <c r="AC28" i="10"/>
  <c r="AD48" i="10"/>
  <c r="AB43" i="10"/>
  <c r="AC46" i="10"/>
  <c r="AC43" i="10" s="1"/>
  <c r="CR45" i="10"/>
  <c r="CR27" i="10" s="1"/>
  <c r="CK75" i="10"/>
  <c r="AA73" i="10"/>
  <c r="AB71" i="10"/>
  <c r="AC27" i="2" l="1"/>
  <c r="AC29" i="2" s="1"/>
  <c r="AB29" i="2"/>
  <c r="AA27" i="3" s="1"/>
  <c r="AB18" i="10"/>
  <c r="AC18" i="10" s="1"/>
  <c r="AC25" i="10"/>
  <c r="AD21" i="10"/>
  <c r="AC21" i="1" s="1"/>
  <c r="AC13" i="3" s="1"/>
  <c r="AB91" i="10"/>
  <c r="AC96" i="10" s="1"/>
  <c r="AB68" i="10"/>
  <c r="CL70" i="10"/>
  <c r="AB20" i="10"/>
  <c r="AC20" i="10" s="1"/>
  <c r="AC28" i="3" l="1"/>
  <c r="AA31" i="3"/>
  <c r="AB27" i="3"/>
  <c r="AB31" i="3" s="1"/>
  <c r="AC93" i="10"/>
  <c r="AE51" i="10"/>
  <c r="AB88" i="10"/>
  <c r="AD46" i="10"/>
  <c r="AD28" i="10" s="1"/>
  <c r="AB76" i="10"/>
  <c r="CL90" i="10"/>
  <c r="CM95" i="10" s="1"/>
  <c r="CT50" i="10" s="1"/>
  <c r="AD25" i="10" l="1"/>
  <c r="AD27" i="2" s="1"/>
  <c r="AD29" i="2" s="1"/>
  <c r="AC27" i="3" s="1"/>
  <c r="AE48" i="10"/>
  <c r="CS45" i="10"/>
  <c r="CS27" i="10" s="1"/>
  <c r="CL75" i="10"/>
  <c r="AB73" i="10"/>
  <c r="AC71" i="10"/>
  <c r="AD43" i="10"/>
  <c r="AC31" i="3" l="1"/>
  <c r="AD18" i="10"/>
  <c r="AE21" i="10"/>
  <c r="AD21" i="1" s="1"/>
  <c r="AD13" i="3" s="1"/>
  <c r="AD20" i="10"/>
  <c r="AC91" i="10"/>
  <c r="AD96" i="10" s="1"/>
  <c r="AC68" i="10"/>
  <c r="CM70" i="10"/>
  <c r="AD28" i="3" l="1"/>
  <c r="AD93" i="10"/>
  <c r="AF51" i="10"/>
  <c r="AC88" i="10"/>
  <c r="AE46" i="10"/>
  <c r="AE28" i="10" s="1"/>
  <c r="AC76" i="10"/>
  <c r="CM90" i="10"/>
  <c r="CN95" i="10" s="1"/>
  <c r="CU50" i="10" s="1"/>
  <c r="AE25" i="10" l="1"/>
  <c r="AE27" i="2" s="1"/>
  <c r="AE29" i="2" s="1"/>
  <c r="AD27" i="3" s="1"/>
  <c r="AF48" i="10"/>
  <c r="CT45" i="10"/>
  <c r="CT27" i="10" s="1"/>
  <c r="CM75" i="10"/>
  <c r="AC73" i="10"/>
  <c r="AD71" i="10"/>
  <c r="AE43" i="10"/>
  <c r="AD31" i="3" l="1"/>
  <c r="AE18" i="10"/>
  <c r="AF21" i="10"/>
  <c r="AE21" i="1" s="1"/>
  <c r="AE13" i="3" s="1"/>
  <c r="AE20" i="10"/>
  <c r="AD91" i="10"/>
  <c r="AE96" i="10" s="1"/>
  <c r="AD68" i="10"/>
  <c r="CN70" i="10"/>
  <c r="AE28" i="3" l="1"/>
  <c r="AE93" i="10"/>
  <c r="AG51" i="10"/>
  <c r="AD88" i="10"/>
  <c r="AF46" i="10"/>
  <c r="AF28" i="10" s="1"/>
  <c r="AD76" i="10"/>
  <c r="CN90" i="10"/>
  <c r="CO95" i="10" s="1"/>
  <c r="CV50" i="10" s="1"/>
  <c r="AF25" i="10" l="1"/>
  <c r="AF27" i="2" s="1"/>
  <c r="AF29" i="2" s="1"/>
  <c r="AE27" i="3" s="1"/>
  <c r="AG48" i="10"/>
  <c r="CU45" i="10"/>
  <c r="CU27" i="10" s="1"/>
  <c r="CN75" i="10"/>
  <c r="AD73" i="10"/>
  <c r="AE71" i="10"/>
  <c r="AF43" i="10"/>
  <c r="AE31" i="3" l="1"/>
  <c r="AF18" i="10"/>
  <c r="AG21" i="10"/>
  <c r="AF21" i="1" s="1"/>
  <c r="AF13" i="3" s="1"/>
  <c r="AF20" i="10"/>
  <c r="AE91" i="10"/>
  <c r="AF96" i="10" s="1"/>
  <c r="AE68" i="10"/>
  <c r="CO70" i="10"/>
  <c r="AF28" i="3" l="1"/>
  <c r="AF93" i="10"/>
  <c r="AH51" i="10"/>
  <c r="AE88" i="10"/>
  <c r="AG46" i="10"/>
  <c r="AG28" i="10" s="1"/>
  <c r="AE76" i="10"/>
  <c r="CO90" i="10"/>
  <c r="CP95" i="10" s="1"/>
  <c r="CW50" i="10" s="1"/>
  <c r="AG25" i="10" l="1"/>
  <c r="AG27" i="2" s="1"/>
  <c r="AG29" i="2" s="1"/>
  <c r="AF27" i="3" s="1"/>
  <c r="AH48" i="10"/>
  <c r="AE73" i="10"/>
  <c r="AF71" i="10"/>
  <c r="CV45" i="10"/>
  <c r="CV27" i="10" s="1"/>
  <c r="CO75" i="10"/>
  <c r="AG43" i="10"/>
  <c r="AF31" i="3" l="1"/>
  <c r="AG18" i="10"/>
  <c r="AH21" i="10"/>
  <c r="AG21" i="1" s="1"/>
  <c r="AG13" i="3" s="1"/>
  <c r="AG20" i="10"/>
  <c r="CP70" i="10"/>
  <c r="AF91" i="10"/>
  <c r="AG96" i="10" s="1"/>
  <c r="AF68" i="10"/>
  <c r="AG28" i="3" l="1"/>
  <c r="AG93" i="10"/>
  <c r="AI51" i="10"/>
  <c r="CP90" i="10"/>
  <c r="CQ95" i="10" s="1"/>
  <c r="CX50" i="10" s="1"/>
  <c r="AF88" i="10"/>
  <c r="AH46" i="10"/>
  <c r="AH28" i="10" s="1"/>
  <c r="AF76" i="10"/>
  <c r="AH25" i="10" l="1"/>
  <c r="AH27" i="2" s="1"/>
  <c r="AH29" i="2" s="1"/>
  <c r="AG27" i="3" s="1"/>
  <c r="AI48" i="10"/>
  <c r="AF73" i="10"/>
  <c r="AG71" i="10"/>
  <c r="AH43" i="10"/>
  <c r="CW45" i="10"/>
  <c r="CW27" i="10" s="1"/>
  <c r="CP75" i="10"/>
  <c r="AG31" i="3" l="1"/>
  <c r="AH18" i="10"/>
  <c r="AI21" i="10"/>
  <c r="AH21" i="1" s="1"/>
  <c r="AH13" i="3" s="1"/>
  <c r="AH20" i="10"/>
  <c r="AG91" i="10"/>
  <c r="AH96" i="10" s="1"/>
  <c r="AG68" i="10"/>
  <c r="CQ70" i="10"/>
  <c r="AH28" i="3" l="1"/>
  <c r="AH93" i="10"/>
  <c r="AJ51" i="10"/>
  <c r="AG88" i="10"/>
  <c r="AI46" i="10"/>
  <c r="AI28" i="10" s="1"/>
  <c r="AG76" i="10"/>
  <c r="CQ90" i="10"/>
  <c r="CR95" i="10" s="1"/>
  <c r="CY50" i="10" s="1"/>
  <c r="AI25" i="10" l="1"/>
  <c r="AI27" i="2" s="1"/>
  <c r="AI29" i="2" s="1"/>
  <c r="AH27" i="3" s="1"/>
  <c r="AH31" i="3" s="1"/>
  <c r="AJ48" i="10"/>
  <c r="CX45" i="10"/>
  <c r="CX27" i="10" s="1"/>
  <c r="CQ75" i="10"/>
  <c r="AG73" i="10"/>
  <c r="AH71" i="10"/>
  <c r="AI43" i="10"/>
  <c r="AI18" i="10" l="1"/>
  <c r="AJ21" i="10"/>
  <c r="AI21" i="1" s="1"/>
  <c r="AI13" i="3" s="1"/>
  <c r="AI28" i="3" s="1"/>
  <c r="AI20" i="10"/>
  <c r="AH91" i="10"/>
  <c r="AI96" i="10" s="1"/>
  <c r="AH68" i="10"/>
  <c r="CR70" i="10"/>
  <c r="AI93" i="10" l="1"/>
  <c r="AK51" i="10"/>
  <c r="AH88" i="10"/>
  <c r="AJ46" i="10"/>
  <c r="AJ28" i="10" s="1"/>
  <c r="AH76" i="10"/>
  <c r="CR90" i="10"/>
  <c r="CS95" i="10" s="1"/>
  <c r="CZ50" i="10" s="1"/>
  <c r="AJ25" i="10" l="1"/>
  <c r="AJ27" i="2" s="1"/>
  <c r="AJ29" i="2" s="1"/>
  <c r="AI27" i="3" s="1"/>
  <c r="AK48" i="10"/>
  <c r="CY45" i="10"/>
  <c r="CY27" i="10" s="1"/>
  <c r="CR75" i="10"/>
  <c r="AH73" i="10"/>
  <c r="AI71" i="10"/>
  <c r="AJ43" i="10"/>
  <c r="AJ18" i="10" l="1"/>
  <c r="AK21" i="10"/>
  <c r="AJ21" i="1" s="1"/>
  <c r="AJ13" i="3" s="1"/>
  <c r="AJ28" i="3" s="1"/>
  <c r="AI91" i="10"/>
  <c r="AJ96" i="10" s="1"/>
  <c r="AI68" i="10"/>
  <c r="AJ20" i="10"/>
  <c r="CS70" i="10"/>
  <c r="AJ93" i="10" l="1"/>
  <c r="AL51" i="10"/>
  <c r="CS90" i="10"/>
  <c r="CT95" i="10" s="1"/>
  <c r="DA50" i="10" s="1"/>
  <c r="AI88" i="10"/>
  <c r="AK46" i="10"/>
  <c r="AK28" i="10" s="1"/>
  <c r="AI76" i="10"/>
  <c r="AK25" i="10" l="1"/>
  <c r="AK27" i="2" s="1"/>
  <c r="AK29" i="2" s="1"/>
  <c r="AJ27" i="3" s="1"/>
  <c r="AJ31" i="3" s="1"/>
  <c r="AL48" i="10"/>
  <c r="AK43" i="10"/>
  <c r="AI73" i="10"/>
  <c r="AJ71" i="10"/>
  <c r="CZ45" i="10"/>
  <c r="CZ27" i="10" s="1"/>
  <c r="CS75" i="10"/>
  <c r="AK18" i="10" l="1"/>
  <c r="AL21" i="10"/>
  <c r="AK21" i="1" s="1"/>
  <c r="AK13" i="3" s="1"/>
  <c r="AK28" i="3" s="1"/>
  <c r="CT70" i="10"/>
  <c r="AJ91" i="10"/>
  <c r="AK96" i="10" s="1"/>
  <c r="AJ68" i="10"/>
  <c r="AK20" i="10"/>
  <c r="AK93" i="10" l="1"/>
  <c r="AM51" i="10"/>
  <c r="AJ88" i="10"/>
  <c r="AL46" i="10"/>
  <c r="AL28" i="10" s="1"/>
  <c r="AJ76" i="10"/>
  <c r="CT90" i="10"/>
  <c r="CU95" i="10" s="1"/>
  <c r="DB50" i="10" s="1"/>
  <c r="DC50" i="10" s="1"/>
  <c r="AL25" i="10" l="1"/>
  <c r="AL27" i="2" s="1"/>
  <c r="AL29" i="2" s="1"/>
  <c r="AK27" i="3" s="1"/>
  <c r="AK31" i="3" s="1"/>
  <c r="AM48" i="10"/>
  <c r="DA45" i="10"/>
  <c r="DA27" i="10" s="1"/>
  <c r="CT75" i="10"/>
  <c r="AJ73" i="10"/>
  <c r="AK71" i="10"/>
  <c r="AL43" i="10"/>
  <c r="AL18" i="10" l="1"/>
  <c r="AM21" i="10"/>
  <c r="AL21" i="1" s="1"/>
  <c r="AL13" i="3" s="1"/>
  <c r="AL28" i="3" s="1"/>
  <c r="AL20" i="10"/>
  <c r="AK91" i="10"/>
  <c r="AL96" i="10" s="1"/>
  <c r="AK68" i="10"/>
  <c r="CU70" i="10"/>
  <c r="AL93" i="10" l="1"/>
  <c r="AN51" i="10"/>
  <c r="AK88" i="10"/>
  <c r="AM46" i="10"/>
  <c r="AM28" i="10" s="1"/>
  <c r="AK76" i="10"/>
  <c r="CU90" i="10"/>
  <c r="AM25" i="10" l="1"/>
  <c r="AM27" i="2" s="1"/>
  <c r="AM29" i="2" s="1"/>
  <c r="AL27" i="3" s="1"/>
  <c r="AL31" i="3" s="1"/>
  <c r="AN48" i="10"/>
  <c r="DB45" i="10"/>
  <c r="DB27" i="10" s="1"/>
  <c r="CU75" i="10"/>
  <c r="AK73" i="10"/>
  <c r="AL71" i="10"/>
  <c r="AM43" i="10"/>
  <c r="AM18" i="10" l="1"/>
  <c r="AN21" i="10"/>
  <c r="AM21" i="1" s="1"/>
  <c r="AM13" i="3" s="1"/>
  <c r="AM28" i="3" s="1"/>
  <c r="AL91" i="10"/>
  <c r="AM96" i="10" s="1"/>
  <c r="AL68" i="10"/>
  <c r="AM20" i="10"/>
  <c r="DC27" i="10"/>
  <c r="DC45" i="10"/>
  <c r="AM93" i="10" l="1"/>
  <c r="AO51" i="10"/>
  <c r="AL88" i="10"/>
  <c r="AN46" i="10"/>
  <c r="AN28" i="10" s="1"/>
  <c r="AL76" i="10"/>
  <c r="AN25" i="10" l="1"/>
  <c r="AN27" i="2" s="1"/>
  <c r="AN29" i="2" s="1"/>
  <c r="AM27" i="3" s="1"/>
  <c r="AM31" i="3" s="1"/>
  <c r="AO48" i="10"/>
  <c r="AP51" i="10"/>
  <c r="AL73" i="10"/>
  <c r="AM71" i="10"/>
  <c r="AN43" i="10"/>
  <c r="AN18" i="10" l="1"/>
  <c r="AP48" i="10"/>
  <c r="AO21" i="10"/>
  <c r="AM91" i="10"/>
  <c r="AN96" i="10" s="1"/>
  <c r="AM68" i="10"/>
  <c r="AN20" i="10"/>
  <c r="AP21" i="10" l="1"/>
  <c r="AN21" i="1"/>
  <c r="AN13" i="3" s="1"/>
  <c r="AN93" i="10"/>
  <c r="AQ51" i="10"/>
  <c r="AM88" i="10"/>
  <c r="AO46" i="10"/>
  <c r="AO28" i="10" s="1"/>
  <c r="AM76" i="10"/>
  <c r="AN28" i="3" l="1"/>
  <c r="AO28" i="3" s="1"/>
  <c r="AO13" i="3"/>
  <c r="AO21" i="1"/>
  <c r="AO25" i="10"/>
  <c r="AO27" i="2" s="1"/>
  <c r="AP28" i="10"/>
  <c r="AQ48" i="10"/>
  <c r="AM73" i="10"/>
  <c r="AN71" i="10"/>
  <c r="AO43" i="10"/>
  <c r="AP46" i="10"/>
  <c r="AP27" i="2" l="1"/>
  <c r="AP29" i="2" s="1"/>
  <c r="AO29" i="2"/>
  <c r="AN27" i="3" s="1"/>
  <c r="AP25" i="10"/>
  <c r="AO18" i="10"/>
  <c r="AP18" i="10" s="1"/>
  <c r="AQ21" i="10"/>
  <c r="AP21" i="1" s="1"/>
  <c r="AP13" i="3" s="1"/>
  <c r="AP43" i="10"/>
  <c r="AN91" i="10"/>
  <c r="AO96" i="10" s="1"/>
  <c r="AN68" i="10"/>
  <c r="AO20" i="10"/>
  <c r="AP20" i="10" s="1"/>
  <c r="AN31" i="3" l="1"/>
  <c r="AO27" i="3"/>
  <c r="AP28" i="3"/>
  <c r="AO93" i="10"/>
  <c r="AR51" i="10"/>
  <c r="AN88" i="10"/>
  <c r="AQ46" i="10"/>
  <c r="AQ28" i="10" s="1"/>
  <c r="AN76" i="10"/>
  <c r="AQ25" i="10" l="1"/>
  <c r="AQ27" i="2" s="1"/>
  <c r="AQ29" i="2" s="1"/>
  <c r="AP27" i="3" s="1"/>
  <c r="AR48" i="10"/>
  <c r="AN73" i="10"/>
  <c r="AO71" i="10"/>
  <c r="AQ43" i="10"/>
  <c r="AP31" i="3" l="1"/>
  <c r="AQ18" i="10"/>
  <c r="AR21" i="10"/>
  <c r="AQ21" i="1" s="1"/>
  <c r="AQ13" i="3" s="1"/>
  <c r="AQ20" i="10"/>
  <c r="AO91" i="10"/>
  <c r="AP96" i="10" s="1"/>
  <c r="AO68" i="10"/>
  <c r="AQ28" i="3" l="1"/>
  <c r="AP93" i="10"/>
  <c r="AS51" i="10"/>
  <c r="AO88" i="10"/>
  <c r="AR46" i="10"/>
  <c r="AR28" i="10" s="1"/>
  <c r="AO76" i="10"/>
  <c r="AR25" i="10" l="1"/>
  <c r="AR27" i="2" s="1"/>
  <c r="AR29" i="2" s="1"/>
  <c r="AQ27" i="3" s="1"/>
  <c r="AS48" i="10"/>
  <c r="AO73" i="10"/>
  <c r="AP71" i="10"/>
  <c r="AR43" i="10"/>
  <c r="AQ31" i="3" l="1"/>
  <c r="AR18" i="10"/>
  <c r="AS21" i="10"/>
  <c r="AR21" i="1" s="1"/>
  <c r="AR13" i="3" s="1"/>
  <c r="AP91" i="10"/>
  <c r="AQ96" i="10" s="1"/>
  <c r="AP68" i="10"/>
  <c r="AR20" i="10"/>
  <c r="AR28" i="3" l="1"/>
  <c r="AQ93" i="10"/>
  <c r="AT51" i="10"/>
  <c r="AP88" i="10"/>
  <c r="AS46" i="10"/>
  <c r="AS28" i="10" s="1"/>
  <c r="AP76" i="10"/>
  <c r="AS25" i="10" l="1"/>
  <c r="AS27" i="2" s="1"/>
  <c r="AS29" i="2" s="1"/>
  <c r="AR27" i="3" s="1"/>
  <c r="AT48" i="10"/>
  <c r="AP73" i="10"/>
  <c r="AQ71" i="10"/>
  <c r="AS43" i="10"/>
  <c r="AR31" i="3" l="1"/>
  <c r="AS18" i="10"/>
  <c r="AT21" i="10"/>
  <c r="AS21" i="1" s="1"/>
  <c r="AS13" i="3" s="1"/>
  <c r="AS20" i="10"/>
  <c r="AQ91" i="10"/>
  <c r="AR96" i="10" s="1"/>
  <c r="AQ68" i="10"/>
  <c r="AS28" i="3" l="1"/>
  <c r="AR93" i="10"/>
  <c r="AU51" i="10"/>
  <c r="AQ88" i="10"/>
  <c r="AT46" i="10"/>
  <c r="AT28" i="10" s="1"/>
  <c r="AQ76" i="10"/>
  <c r="AT25" i="10" l="1"/>
  <c r="AT27" i="2" s="1"/>
  <c r="AT29" i="2" s="1"/>
  <c r="AS27" i="3" s="1"/>
  <c r="AU48" i="10"/>
  <c r="AQ73" i="10"/>
  <c r="AR71" i="10"/>
  <c r="AT43" i="10"/>
  <c r="AS31" i="3" l="1"/>
  <c r="AT18" i="10"/>
  <c r="AU21" i="10"/>
  <c r="AT21" i="1" s="1"/>
  <c r="AT13" i="3" s="1"/>
  <c r="AR91" i="10"/>
  <c r="AS96" i="10" s="1"/>
  <c r="AR68" i="10"/>
  <c r="AT20" i="10"/>
  <c r="AT28" i="3" l="1"/>
  <c r="AS93" i="10"/>
  <c r="AV51" i="10"/>
  <c r="AR88" i="10"/>
  <c r="AU46" i="10"/>
  <c r="AU28" i="10" s="1"/>
  <c r="AR76" i="10"/>
  <c r="AU25" i="10" l="1"/>
  <c r="AU27" i="2" s="1"/>
  <c r="AU29" i="2" s="1"/>
  <c r="AT27" i="3" s="1"/>
  <c r="AV48" i="10"/>
  <c r="AU43" i="10"/>
  <c r="AR73" i="10"/>
  <c r="AS71" i="10"/>
  <c r="AT31" i="3" l="1"/>
  <c r="AU18" i="10"/>
  <c r="AV21" i="10"/>
  <c r="AU21" i="1" s="1"/>
  <c r="AU13" i="3" s="1"/>
  <c r="AS91" i="10"/>
  <c r="AT96" i="10" s="1"/>
  <c r="AS68" i="10"/>
  <c r="AU20" i="10"/>
  <c r="AU28" i="3" l="1"/>
  <c r="AT93" i="10"/>
  <c r="AW51" i="10"/>
  <c r="AS88" i="10"/>
  <c r="AV46" i="10"/>
  <c r="AV28" i="10" s="1"/>
  <c r="AS76" i="10"/>
  <c r="AV25" i="10" l="1"/>
  <c r="AV27" i="2" s="1"/>
  <c r="AV29" i="2" s="1"/>
  <c r="AU27" i="3" s="1"/>
  <c r="AU31" i="3" s="1"/>
  <c r="AW48" i="10"/>
  <c r="AS73" i="10"/>
  <c r="AT71" i="10"/>
  <c r="AV43" i="10"/>
  <c r="AV18" i="10" l="1"/>
  <c r="AW21" i="10"/>
  <c r="AV21" i="1" s="1"/>
  <c r="AV13" i="3" s="1"/>
  <c r="AV28" i="3" s="1"/>
  <c r="AV20" i="10"/>
  <c r="AT91" i="10"/>
  <c r="AU96" i="10" s="1"/>
  <c r="AT68" i="10"/>
  <c r="AU93" i="10" l="1"/>
  <c r="AX51" i="10"/>
  <c r="AT88" i="10"/>
  <c r="AW46" i="10"/>
  <c r="AW28" i="10" s="1"/>
  <c r="AT76" i="10"/>
  <c r="AW25" i="10" l="1"/>
  <c r="AW27" i="2" s="1"/>
  <c r="AW29" i="2" s="1"/>
  <c r="AV27" i="3" s="1"/>
  <c r="AX48" i="10"/>
  <c r="AT73" i="10"/>
  <c r="AU71" i="10"/>
  <c r="AW43" i="10"/>
  <c r="AW18" i="10" l="1"/>
  <c r="AX21" i="10"/>
  <c r="AW21" i="1" s="1"/>
  <c r="AW13" i="3" s="1"/>
  <c r="AW28" i="3" s="1"/>
  <c r="AU91" i="10"/>
  <c r="AV96" i="10" s="1"/>
  <c r="AU68" i="10"/>
  <c r="AW20" i="10"/>
  <c r="AV93" i="10" l="1"/>
  <c r="AY51" i="10"/>
  <c r="AU88" i="10"/>
  <c r="AX46" i="10"/>
  <c r="AX28" i="10" s="1"/>
  <c r="AU76" i="10"/>
  <c r="AX25" i="10" l="1"/>
  <c r="AX27" i="2" s="1"/>
  <c r="AX29" i="2" s="1"/>
  <c r="AW27" i="3" s="1"/>
  <c r="AW31" i="3" s="1"/>
  <c r="AY48" i="10"/>
  <c r="AU73" i="10"/>
  <c r="AV71" i="10"/>
  <c r="AX43" i="10"/>
  <c r="AX18" i="10" l="1"/>
  <c r="AY21" i="10"/>
  <c r="AX21" i="1" s="1"/>
  <c r="AX13" i="3" s="1"/>
  <c r="AX28" i="3" s="1"/>
  <c r="AX20" i="10"/>
  <c r="AV91" i="10"/>
  <c r="AW96" i="10" s="1"/>
  <c r="AV68" i="10"/>
  <c r="AW93" i="10" l="1"/>
  <c r="AZ51" i="10"/>
  <c r="AV88" i="10"/>
  <c r="AY46" i="10"/>
  <c r="AY28" i="10" s="1"/>
  <c r="AV76" i="10"/>
  <c r="AY25" i="10" l="1"/>
  <c r="AY27" i="2" s="1"/>
  <c r="AY29" i="2" s="1"/>
  <c r="AX27" i="3" s="1"/>
  <c r="AX31" i="3" s="1"/>
  <c r="AZ48" i="10"/>
  <c r="AV73" i="10"/>
  <c r="AW71" i="10"/>
  <c r="AY43" i="10"/>
  <c r="AY18" i="10" l="1"/>
  <c r="AZ21" i="10"/>
  <c r="AY21" i="1" s="1"/>
  <c r="AY13" i="3" s="1"/>
  <c r="AY28" i="3" s="1"/>
  <c r="AY20" i="10"/>
  <c r="AW91" i="10"/>
  <c r="AX96" i="10" s="1"/>
  <c r="AW68" i="10"/>
  <c r="AX93" i="10" l="1"/>
  <c r="BA51" i="10"/>
  <c r="AW88" i="10"/>
  <c r="AZ46" i="10"/>
  <c r="AZ28" i="10" s="1"/>
  <c r="AW76" i="10"/>
  <c r="AZ25" i="10" l="1"/>
  <c r="AZ27" i="2" s="1"/>
  <c r="AZ29" i="2" s="1"/>
  <c r="AY27" i="3" s="1"/>
  <c r="AY31" i="3" s="1"/>
  <c r="BA48" i="10"/>
  <c r="AW73" i="10"/>
  <c r="AX71" i="10"/>
  <c r="AZ43" i="10"/>
  <c r="AZ18" i="10" l="1"/>
  <c r="BA21" i="10"/>
  <c r="AZ21" i="1" s="1"/>
  <c r="AZ13" i="3" s="1"/>
  <c r="AZ28" i="3" s="1"/>
  <c r="AX91" i="10"/>
  <c r="AY96" i="10" s="1"/>
  <c r="AX68" i="10"/>
  <c r="AZ20" i="10"/>
  <c r="AY93" i="10" l="1"/>
  <c r="BB51" i="10"/>
  <c r="AX88" i="10"/>
  <c r="BA46" i="10"/>
  <c r="BA28" i="10" s="1"/>
  <c r="AX76" i="10"/>
  <c r="BA25" i="10" l="1"/>
  <c r="BA27" i="2" s="1"/>
  <c r="BA29" i="2" s="1"/>
  <c r="AZ27" i="3" s="1"/>
  <c r="AZ31" i="3" s="1"/>
  <c r="BB48" i="10"/>
  <c r="BC51" i="10"/>
  <c r="AX73" i="10"/>
  <c r="AY71" i="10"/>
  <c r="BA43" i="10"/>
  <c r="BA18" i="10" l="1"/>
  <c r="BC48" i="10"/>
  <c r="BB21" i="10"/>
  <c r="BA20" i="10"/>
  <c r="AY91" i="10"/>
  <c r="AZ96" i="10" s="1"/>
  <c r="AY68" i="10"/>
  <c r="BC21" i="10" l="1"/>
  <c r="BA21" i="1"/>
  <c r="BA13" i="3" s="1"/>
  <c r="AZ93" i="10"/>
  <c r="BD51" i="10"/>
  <c r="AY88" i="10"/>
  <c r="BB46" i="10"/>
  <c r="BB28" i="10" s="1"/>
  <c r="BB25" i="10" s="1"/>
  <c r="BB27" i="2" s="1"/>
  <c r="AY76" i="10"/>
  <c r="BC27" i="2" l="1"/>
  <c r="BC29" i="2" s="1"/>
  <c r="BB29" i="2"/>
  <c r="BA27" i="3" s="1"/>
  <c r="BA28" i="3"/>
  <c r="BB28" i="3" s="1"/>
  <c r="BB13" i="3"/>
  <c r="BB21" i="1"/>
  <c r="BC25" i="10"/>
  <c r="BB18" i="10"/>
  <c r="BC18" i="10" s="1"/>
  <c r="BD48" i="10"/>
  <c r="AY73" i="10"/>
  <c r="AZ71" i="10"/>
  <c r="BC28" i="10"/>
  <c r="BB43" i="10"/>
  <c r="BC46" i="10"/>
  <c r="BA31" i="3" l="1"/>
  <c r="BB27" i="3"/>
  <c r="BD21" i="10"/>
  <c r="BC21" i="1" s="1"/>
  <c r="BC13" i="3" s="1"/>
  <c r="AZ91" i="10"/>
  <c r="BA96" i="10" s="1"/>
  <c r="AZ68" i="10"/>
  <c r="BC43" i="10"/>
  <c r="BB20" i="10"/>
  <c r="BC20" i="10" s="1"/>
  <c r="BC28" i="3" l="1"/>
  <c r="BA93" i="10"/>
  <c r="BE51" i="10"/>
  <c r="AZ88" i="10"/>
  <c r="BD46" i="10"/>
  <c r="BD28" i="10" s="1"/>
  <c r="AZ76" i="10"/>
  <c r="BD25" i="10" l="1"/>
  <c r="BD27" i="2" s="1"/>
  <c r="BD29" i="2" s="1"/>
  <c r="BC27" i="3" s="1"/>
  <c r="BE48" i="10"/>
  <c r="AZ73" i="10"/>
  <c r="BA71" i="10"/>
  <c r="BD43" i="10"/>
  <c r="BC31" i="3" l="1"/>
  <c r="BD18" i="10"/>
  <c r="BE21" i="10"/>
  <c r="BD21" i="1" s="1"/>
  <c r="BD13" i="3" s="1"/>
  <c r="BD20" i="10"/>
  <c r="BA91" i="10"/>
  <c r="BB96" i="10" s="1"/>
  <c r="BA68" i="10"/>
  <c r="BD28" i="3" l="1"/>
  <c r="BB93" i="10"/>
  <c r="BF51" i="10"/>
  <c r="BA88" i="10"/>
  <c r="BE46" i="10"/>
  <c r="BE28" i="10" s="1"/>
  <c r="BA76" i="10"/>
  <c r="BE25" i="10" l="1"/>
  <c r="BE27" i="2" s="1"/>
  <c r="BE29" i="2" s="1"/>
  <c r="BD27" i="3" s="1"/>
  <c r="BF48" i="10"/>
  <c r="BA73" i="10"/>
  <c r="BB71" i="10"/>
  <c r="BE43" i="10"/>
  <c r="BD31" i="3" l="1"/>
  <c r="BE18" i="10"/>
  <c r="BF21" i="10"/>
  <c r="BE21" i="1" s="1"/>
  <c r="BE13" i="3" s="1"/>
  <c r="BE20" i="10"/>
  <c r="BB91" i="10"/>
  <c r="BC96" i="10" s="1"/>
  <c r="BB68" i="10"/>
  <c r="BE28" i="3" l="1"/>
  <c r="BC93" i="10"/>
  <c r="BG51" i="10"/>
  <c r="BB88" i="10"/>
  <c r="BF46" i="10"/>
  <c r="BF28" i="10" s="1"/>
  <c r="BB76" i="10"/>
  <c r="BF25" i="10" l="1"/>
  <c r="BF27" i="2" s="1"/>
  <c r="BF29" i="2" s="1"/>
  <c r="BE27" i="3" s="1"/>
  <c r="BG48" i="10"/>
  <c r="BF43" i="10"/>
  <c r="BB73" i="10"/>
  <c r="BC71" i="10"/>
  <c r="BE31" i="3" l="1"/>
  <c r="BF18" i="10"/>
  <c r="BG21" i="10"/>
  <c r="BF21" i="1" s="1"/>
  <c r="BF13" i="3" s="1"/>
  <c r="BC91" i="10"/>
  <c r="BD96" i="10" s="1"/>
  <c r="BC68" i="10"/>
  <c r="BF20" i="10"/>
  <c r="BF28" i="3" l="1"/>
  <c r="BD93" i="10"/>
  <c r="BH51" i="10"/>
  <c r="BC88" i="10"/>
  <c r="BG46" i="10"/>
  <c r="BG28" i="10" s="1"/>
  <c r="BC76" i="10"/>
  <c r="BG25" i="10" l="1"/>
  <c r="BG27" i="2" s="1"/>
  <c r="BG29" i="2" s="1"/>
  <c r="BF27" i="3" s="1"/>
  <c r="BH48" i="10"/>
  <c r="BC73" i="10"/>
  <c r="BD71" i="10"/>
  <c r="BG43" i="10"/>
  <c r="BF31" i="3" l="1"/>
  <c r="BG18" i="10"/>
  <c r="BH21" i="10"/>
  <c r="BG21" i="1" s="1"/>
  <c r="BG13" i="3" s="1"/>
  <c r="BG20" i="10"/>
  <c r="BD91" i="10"/>
  <c r="BE96" i="10" s="1"/>
  <c r="BD68" i="10"/>
  <c r="BG28" i="3" l="1"/>
  <c r="BE93" i="10"/>
  <c r="BI51" i="10"/>
  <c r="BD88" i="10"/>
  <c r="BH46" i="10"/>
  <c r="BH28" i="10" s="1"/>
  <c r="BD76" i="10"/>
  <c r="BH25" i="10" l="1"/>
  <c r="BH27" i="2" s="1"/>
  <c r="BH29" i="2" s="1"/>
  <c r="BG27" i="3" s="1"/>
  <c r="BI48" i="10"/>
  <c r="BD73" i="10"/>
  <c r="BE71" i="10"/>
  <c r="BH43" i="10"/>
  <c r="BG31" i="3" l="1"/>
  <c r="BH18" i="10"/>
  <c r="BI21" i="10"/>
  <c r="BH21" i="1" s="1"/>
  <c r="BH13" i="3" s="1"/>
  <c r="BH20" i="10"/>
  <c r="BE91" i="10"/>
  <c r="BF96" i="10" s="1"/>
  <c r="BE68" i="10"/>
  <c r="BH28" i="3" l="1"/>
  <c r="BF93" i="10"/>
  <c r="BJ51" i="10"/>
  <c r="BE88" i="10"/>
  <c r="BI46" i="10"/>
  <c r="BI28" i="10" s="1"/>
  <c r="BE76" i="10"/>
  <c r="BI25" i="10" l="1"/>
  <c r="BI27" i="2" s="1"/>
  <c r="BI29" i="2" s="1"/>
  <c r="BH27" i="3" s="1"/>
  <c r="BH31" i="3" s="1"/>
  <c r="BJ48" i="10"/>
  <c r="BE73" i="10"/>
  <c r="BF71" i="10"/>
  <c r="BI43" i="10"/>
  <c r="BI18" i="10" l="1"/>
  <c r="BJ21" i="10"/>
  <c r="BI21" i="1" s="1"/>
  <c r="BI13" i="3" s="1"/>
  <c r="BI28" i="3" s="1"/>
  <c r="BF91" i="10"/>
  <c r="BG96" i="10" s="1"/>
  <c r="BF68" i="10"/>
  <c r="BI20" i="10"/>
  <c r="BG93" i="10" l="1"/>
  <c r="BK51" i="10"/>
  <c r="BF88" i="10"/>
  <c r="BJ46" i="10"/>
  <c r="BF76" i="10"/>
  <c r="BJ43" i="10" l="1"/>
  <c r="BJ28" i="10"/>
  <c r="BK48" i="10"/>
  <c r="BF73" i="10"/>
  <c r="BG71" i="10"/>
  <c r="BJ20" i="10"/>
  <c r="BJ25" i="10" l="1"/>
  <c r="BJ27" i="2" s="1"/>
  <c r="BJ29" i="2" s="1"/>
  <c r="BI27" i="3" s="1"/>
  <c r="BK21" i="10"/>
  <c r="BJ21" i="1" s="1"/>
  <c r="BJ13" i="3" s="1"/>
  <c r="BJ28" i="3" s="1"/>
  <c r="BG91" i="10"/>
  <c r="BH96" i="10" s="1"/>
  <c r="BG68" i="10"/>
  <c r="BJ18" i="10" l="1"/>
  <c r="BH93" i="10"/>
  <c r="BL51" i="10"/>
  <c r="BG88" i="10"/>
  <c r="BK46" i="10"/>
  <c r="BK28" i="10" s="1"/>
  <c r="BG76" i="10"/>
  <c r="BK25" i="10" l="1"/>
  <c r="BK27" i="2" s="1"/>
  <c r="BK29" i="2" s="1"/>
  <c r="BJ27" i="3" s="1"/>
  <c r="BJ31" i="3" s="1"/>
  <c r="BL48" i="10"/>
  <c r="BG73" i="10"/>
  <c r="BH71" i="10"/>
  <c r="BK43" i="10"/>
  <c r="BK18" i="10" l="1"/>
  <c r="BL21" i="10"/>
  <c r="BK21" i="1" s="1"/>
  <c r="BK13" i="3" s="1"/>
  <c r="BK28" i="3" s="1"/>
  <c r="BH91" i="10"/>
  <c r="BI96" i="10" s="1"/>
  <c r="BH68" i="10"/>
  <c r="BK20" i="10"/>
  <c r="BI93" i="10" l="1"/>
  <c r="BM51" i="10"/>
  <c r="BH88" i="10"/>
  <c r="BL46" i="10"/>
  <c r="BL28" i="10" s="1"/>
  <c r="BH76" i="10"/>
  <c r="BL25" i="10" l="1"/>
  <c r="BL27" i="2" s="1"/>
  <c r="BL29" i="2" s="1"/>
  <c r="BK27" i="3" s="1"/>
  <c r="BK31" i="3" s="1"/>
  <c r="BM48" i="10"/>
  <c r="BH73" i="10"/>
  <c r="BI71" i="10"/>
  <c r="BL43" i="10"/>
  <c r="BL18" i="10" l="1"/>
  <c r="BM21" i="10"/>
  <c r="BL21" i="1" s="1"/>
  <c r="BL13" i="3" s="1"/>
  <c r="BL28" i="3" s="1"/>
  <c r="BL20" i="10"/>
  <c r="BI91" i="10"/>
  <c r="BJ96" i="10" s="1"/>
  <c r="BI68" i="10"/>
  <c r="BJ93" i="10" l="1"/>
  <c r="BN51" i="10"/>
  <c r="BI88" i="10"/>
  <c r="BM46" i="10"/>
  <c r="BI76" i="10"/>
  <c r="BM43" i="10" l="1"/>
  <c r="BM20" i="10" s="1"/>
  <c r="BM28" i="10"/>
  <c r="BN48" i="10"/>
  <c r="BI73" i="10"/>
  <c r="BJ71" i="10"/>
  <c r="BM25" i="10" l="1"/>
  <c r="BM27" i="2" s="1"/>
  <c r="BM29" i="2" s="1"/>
  <c r="BL27" i="3" s="1"/>
  <c r="BL31" i="3" s="1"/>
  <c r="BN21" i="10"/>
  <c r="BM21" i="1" s="1"/>
  <c r="BM13" i="3" s="1"/>
  <c r="BM28" i="3" s="1"/>
  <c r="BJ91" i="10"/>
  <c r="BK96" i="10" s="1"/>
  <c r="BJ68" i="10"/>
  <c r="BM18" i="10" l="1"/>
  <c r="BK93" i="10"/>
  <c r="BO51" i="10"/>
  <c r="BJ88" i="10"/>
  <c r="BN46" i="10"/>
  <c r="BN28" i="10" s="1"/>
  <c r="BJ76" i="10"/>
  <c r="BN25" i="10" l="1"/>
  <c r="BN27" i="2" s="1"/>
  <c r="BN29" i="2" s="1"/>
  <c r="BM27" i="3" s="1"/>
  <c r="BM31" i="3" s="1"/>
  <c r="BO48" i="10"/>
  <c r="BP51" i="10"/>
  <c r="BJ73" i="10"/>
  <c r="BK71" i="10"/>
  <c r="BN43" i="10"/>
  <c r="BN18" i="10" l="1"/>
  <c r="BP48" i="10"/>
  <c r="BO21" i="10"/>
  <c r="BK91" i="10"/>
  <c r="BL96" i="10" s="1"/>
  <c r="BK68" i="10"/>
  <c r="BN20" i="10"/>
  <c r="BP21" i="10" l="1"/>
  <c r="BN21" i="1"/>
  <c r="BN13" i="3" s="1"/>
  <c r="BL93" i="10"/>
  <c r="BQ51" i="10"/>
  <c r="BK88" i="10"/>
  <c r="BO46" i="10"/>
  <c r="BO28" i="10" s="1"/>
  <c r="BO25" i="10" s="1"/>
  <c r="BO27" i="2" s="1"/>
  <c r="BK76" i="10"/>
  <c r="BP27" i="2" l="1"/>
  <c r="BP29" i="2" s="1"/>
  <c r="BO29" i="2"/>
  <c r="BN27" i="3" s="1"/>
  <c r="BN28" i="3"/>
  <c r="BO28" i="3" s="1"/>
  <c r="BO13" i="3"/>
  <c r="BO21" i="1"/>
  <c r="BP25" i="10"/>
  <c r="BO18" i="10"/>
  <c r="BP18" i="10" s="1"/>
  <c r="BQ48" i="10"/>
  <c r="BK73" i="10"/>
  <c r="BL71" i="10"/>
  <c r="BP28" i="10"/>
  <c r="BO43" i="10"/>
  <c r="BP46" i="10"/>
  <c r="BN31" i="3" l="1"/>
  <c r="BO27" i="3"/>
  <c r="BQ21" i="10"/>
  <c r="BP21" i="1" s="1"/>
  <c r="BP13" i="3" s="1"/>
  <c r="BP43" i="10"/>
  <c r="BO20" i="10"/>
  <c r="BP20" i="10" s="1"/>
  <c r="BL91" i="10"/>
  <c r="BM96" i="10" s="1"/>
  <c r="BL68" i="10"/>
  <c r="BP28" i="3" l="1"/>
  <c r="BM93" i="10"/>
  <c r="BR51" i="10"/>
  <c r="BL88" i="10"/>
  <c r="BQ46" i="10"/>
  <c r="BQ28" i="10" s="1"/>
  <c r="BL76" i="10"/>
  <c r="BQ25" i="10" l="1"/>
  <c r="BQ27" i="2" s="1"/>
  <c r="BQ29" i="2" s="1"/>
  <c r="BP27" i="3" s="1"/>
  <c r="BR48" i="10"/>
  <c r="BL73" i="10"/>
  <c r="BM71" i="10"/>
  <c r="BQ43" i="10"/>
  <c r="BP31" i="3" l="1"/>
  <c r="BQ18" i="10"/>
  <c r="BR21" i="10"/>
  <c r="BQ21" i="1" s="1"/>
  <c r="BQ13" i="3" s="1"/>
  <c r="BQ20" i="10"/>
  <c r="BM91" i="10"/>
  <c r="BN96" i="10" s="1"/>
  <c r="BM68" i="10"/>
  <c r="BQ28" i="3" l="1"/>
  <c r="BN93" i="10"/>
  <c r="BS51" i="10"/>
  <c r="BM88" i="10"/>
  <c r="BR46" i="10"/>
  <c r="BR28" i="10" s="1"/>
  <c r="BM76" i="10"/>
  <c r="BR25" i="10" l="1"/>
  <c r="BR27" i="2" s="1"/>
  <c r="BR29" i="2" s="1"/>
  <c r="BQ27" i="3" s="1"/>
  <c r="BS48" i="10"/>
  <c r="BM73" i="10"/>
  <c r="BN71" i="10"/>
  <c r="BR43" i="10"/>
  <c r="BQ31" i="3" l="1"/>
  <c r="BR18" i="10"/>
  <c r="BS21" i="10"/>
  <c r="BR21" i="1" s="1"/>
  <c r="BR13" i="3" s="1"/>
  <c r="BN91" i="10"/>
  <c r="BO96" i="10" s="1"/>
  <c r="BN68" i="10"/>
  <c r="BR20" i="10"/>
  <c r="BR28" i="3" l="1"/>
  <c r="BO93" i="10"/>
  <c r="BT51" i="10"/>
  <c r="BN88" i="10"/>
  <c r="BS46" i="10"/>
  <c r="BS28" i="10" s="1"/>
  <c r="BN76" i="10"/>
  <c r="BS25" i="10" l="1"/>
  <c r="BS27" i="2" s="1"/>
  <c r="BS29" i="2" s="1"/>
  <c r="BR27" i="3" s="1"/>
  <c r="BT48" i="10"/>
  <c r="BN73" i="10"/>
  <c r="BO71" i="10"/>
  <c r="BS43" i="10"/>
  <c r="BR31" i="3" l="1"/>
  <c r="BS18" i="10"/>
  <c r="BT21" i="10"/>
  <c r="BS21" i="1" s="1"/>
  <c r="BS13" i="3" s="1"/>
  <c r="BS20" i="10"/>
  <c r="BO91" i="10"/>
  <c r="BP96" i="10" s="1"/>
  <c r="BO68" i="10"/>
  <c r="BS28" i="3" l="1"/>
  <c r="BP93" i="10"/>
  <c r="BU51" i="10"/>
  <c r="BO88" i="10"/>
  <c r="BT46" i="10"/>
  <c r="BT28" i="10" s="1"/>
  <c r="BO76" i="10"/>
  <c r="BT25" i="10" l="1"/>
  <c r="BT27" i="2" s="1"/>
  <c r="BT29" i="2" s="1"/>
  <c r="BS27" i="3" s="1"/>
  <c r="BU48" i="10"/>
  <c r="BO73" i="10"/>
  <c r="BP71" i="10"/>
  <c r="BT43" i="10"/>
  <c r="BS31" i="3" l="1"/>
  <c r="BT18" i="10"/>
  <c r="BU21" i="10"/>
  <c r="BT21" i="1" s="1"/>
  <c r="BT13" i="3" s="1"/>
  <c r="BT20" i="10"/>
  <c r="BP91" i="10"/>
  <c r="BQ96" i="10" s="1"/>
  <c r="BP68" i="10"/>
  <c r="BT28" i="3" l="1"/>
  <c r="BQ93" i="10"/>
  <c r="BV51" i="10"/>
  <c r="BP88" i="10"/>
  <c r="BU46" i="10"/>
  <c r="BU28" i="10" s="1"/>
  <c r="BP76" i="10"/>
  <c r="BU25" i="10" l="1"/>
  <c r="BU27" i="2" s="1"/>
  <c r="BU29" i="2" s="1"/>
  <c r="BT27" i="3" s="1"/>
  <c r="BV48" i="10"/>
  <c r="BP73" i="10"/>
  <c r="BQ71" i="10"/>
  <c r="BU43" i="10"/>
  <c r="BT31" i="3" l="1"/>
  <c r="BU18" i="10"/>
  <c r="BV21" i="10"/>
  <c r="BU21" i="1" s="1"/>
  <c r="BU13" i="3" s="1"/>
  <c r="BQ91" i="10"/>
  <c r="BR96" i="10" s="1"/>
  <c r="BQ68" i="10"/>
  <c r="BU20" i="10"/>
  <c r="BU28" i="3" l="1"/>
  <c r="BR93" i="10"/>
  <c r="BW51" i="10"/>
  <c r="BQ88" i="10"/>
  <c r="BV46" i="10"/>
  <c r="BV28" i="10" s="1"/>
  <c r="BQ76" i="10"/>
  <c r="BV25" i="10" l="1"/>
  <c r="BV27" i="2" s="1"/>
  <c r="BV29" i="2" s="1"/>
  <c r="BU27" i="3" s="1"/>
  <c r="BU31" i="3" s="1"/>
  <c r="BW48" i="10"/>
  <c r="BQ73" i="10"/>
  <c r="BR71" i="10"/>
  <c r="BV43" i="10"/>
  <c r="BV18" i="10" l="1"/>
  <c r="BW21" i="10"/>
  <c r="BV21" i="1" s="1"/>
  <c r="BV13" i="3" s="1"/>
  <c r="BV28" i="3" s="1"/>
  <c r="BR91" i="10"/>
  <c r="BS96" i="10" s="1"/>
  <c r="BR68" i="10"/>
  <c r="BV20" i="10"/>
  <c r="BS93" i="10" l="1"/>
  <c r="BX51" i="10"/>
  <c r="BR88" i="10"/>
  <c r="BW46" i="10"/>
  <c r="BW28" i="10" s="1"/>
  <c r="BR76" i="10"/>
  <c r="BW25" i="10" l="1"/>
  <c r="BW27" i="2" s="1"/>
  <c r="BW29" i="2" s="1"/>
  <c r="BV27" i="3" s="1"/>
  <c r="BX48" i="10"/>
  <c r="BR73" i="10"/>
  <c r="BS71" i="10"/>
  <c r="BW43" i="10"/>
  <c r="BW18" i="10" l="1"/>
  <c r="BX21" i="10"/>
  <c r="BW21" i="1" s="1"/>
  <c r="BW13" i="3" s="1"/>
  <c r="BW28" i="3" s="1"/>
  <c r="BS91" i="10"/>
  <c r="BT96" i="10" s="1"/>
  <c r="BS68" i="10"/>
  <c r="BW20" i="10"/>
  <c r="BT93" i="10" l="1"/>
  <c r="BY51" i="10"/>
  <c r="BS88" i="10"/>
  <c r="BX46" i="10"/>
  <c r="BX28" i="10" s="1"/>
  <c r="BS76" i="10"/>
  <c r="BX25" i="10" l="1"/>
  <c r="BX27" i="2" s="1"/>
  <c r="BX29" i="2" s="1"/>
  <c r="BW27" i="3" s="1"/>
  <c r="BW31" i="3" s="1"/>
  <c r="BY48" i="10"/>
  <c r="BS73" i="10"/>
  <c r="BT71" i="10"/>
  <c r="BX43" i="10"/>
  <c r="BX18" i="10" l="1"/>
  <c r="BY21" i="10"/>
  <c r="BX21" i="1" s="1"/>
  <c r="BX13" i="3" s="1"/>
  <c r="BX28" i="3" s="1"/>
  <c r="BT91" i="10"/>
  <c r="BU96" i="10" s="1"/>
  <c r="BT68" i="10"/>
  <c r="BX20" i="10"/>
  <c r="BU93" i="10" l="1"/>
  <c r="BZ51" i="10"/>
  <c r="BT88" i="10"/>
  <c r="BY46" i="10"/>
  <c r="BY28" i="10" s="1"/>
  <c r="BT76" i="10"/>
  <c r="BY25" i="10" l="1"/>
  <c r="BY27" i="2" s="1"/>
  <c r="BY29" i="2" s="1"/>
  <c r="BX27" i="3" s="1"/>
  <c r="BX31" i="3" s="1"/>
  <c r="BZ48" i="10"/>
  <c r="BT73" i="10"/>
  <c r="BU71" i="10"/>
  <c r="BY43" i="10"/>
  <c r="BY18" i="10" l="1"/>
  <c r="BZ21" i="10"/>
  <c r="BY21" i="1" s="1"/>
  <c r="BY13" i="3" s="1"/>
  <c r="BY28" i="3" s="1"/>
  <c r="BU91" i="10"/>
  <c r="BV96" i="10" s="1"/>
  <c r="BU68" i="10"/>
  <c r="BY20" i="10"/>
  <c r="BV93" i="10" l="1"/>
  <c r="CA51" i="10"/>
  <c r="BU88" i="10"/>
  <c r="BZ46" i="10"/>
  <c r="BZ28" i="10" s="1"/>
  <c r="BU76" i="10"/>
  <c r="BZ25" i="10" l="1"/>
  <c r="BZ27" i="2" s="1"/>
  <c r="BZ29" i="2" s="1"/>
  <c r="BY27" i="3" s="1"/>
  <c r="BY31" i="3" s="1"/>
  <c r="CA48" i="10"/>
  <c r="BU73" i="10"/>
  <c r="BV71" i="10"/>
  <c r="BZ43" i="10"/>
  <c r="BZ18" i="10" l="1"/>
  <c r="CA21" i="10"/>
  <c r="BZ21" i="1" s="1"/>
  <c r="BZ13" i="3" s="1"/>
  <c r="BZ28" i="3" s="1"/>
  <c r="BV91" i="10"/>
  <c r="BW96" i="10" s="1"/>
  <c r="BV68" i="10"/>
  <c r="BZ20" i="10"/>
  <c r="BW93" i="10" l="1"/>
  <c r="CB51" i="10"/>
  <c r="BV88" i="10"/>
  <c r="CA46" i="10"/>
  <c r="CA28" i="10" s="1"/>
  <c r="BV76" i="10"/>
  <c r="CA25" i="10" l="1"/>
  <c r="CA27" i="2" s="1"/>
  <c r="CA29" i="2" s="1"/>
  <c r="BZ27" i="3" s="1"/>
  <c r="BZ31" i="3" s="1"/>
  <c r="CB48" i="10"/>
  <c r="CC51" i="10"/>
  <c r="BV73" i="10"/>
  <c r="BW71" i="10"/>
  <c r="CA43" i="10"/>
  <c r="CA18" i="10" l="1"/>
  <c r="CC48" i="10"/>
  <c r="CB21" i="10"/>
  <c r="BW91" i="10"/>
  <c r="BX96" i="10" s="1"/>
  <c r="BW68" i="10"/>
  <c r="CA20" i="10"/>
  <c r="CC21" i="10" l="1"/>
  <c r="CA21" i="1"/>
  <c r="CA13" i="3" s="1"/>
  <c r="BX93" i="10"/>
  <c r="CD51" i="10"/>
  <c r="BW88" i="10"/>
  <c r="CB46" i="10"/>
  <c r="CB28" i="10" s="1"/>
  <c r="CB25" i="10" s="1"/>
  <c r="CB27" i="2" s="1"/>
  <c r="BW76" i="10"/>
  <c r="CC27" i="2" l="1"/>
  <c r="CC29" i="2" s="1"/>
  <c r="CB29" i="2"/>
  <c r="CA27" i="3" s="1"/>
  <c r="CA28" i="3"/>
  <c r="CB28" i="3" s="1"/>
  <c r="CB13" i="3"/>
  <c r="CB21" i="1"/>
  <c r="CB18" i="10"/>
  <c r="CC18" i="10" s="1"/>
  <c r="CC25" i="10"/>
  <c r="CD48" i="10"/>
  <c r="BW73" i="10"/>
  <c r="BX71" i="10"/>
  <c r="CC28" i="10"/>
  <c r="CB43" i="10"/>
  <c r="CC46" i="10"/>
  <c r="CA31" i="3" l="1"/>
  <c r="CB27" i="3"/>
  <c r="CD21" i="10"/>
  <c r="CC21" i="1" s="1"/>
  <c r="CC13" i="3" s="1"/>
  <c r="CC43" i="10"/>
  <c r="CB20" i="10"/>
  <c r="CC20" i="10" s="1"/>
  <c r="BX91" i="10"/>
  <c r="BY96" i="10" s="1"/>
  <c r="BX68" i="10"/>
  <c r="CC28" i="3" l="1"/>
  <c r="BY93" i="10"/>
  <c r="CE51" i="10"/>
  <c r="BX88" i="10"/>
  <c r="CD46" i="10"/>
  <c r="CD28" i="10" s="1"/>
  <c r="BX76" i="10"/>
  <c r="CD25" i="10" l="1"/>
  <c r="CD27" i="2" s="1"/>
  <c r="CD29" i="2" s="1"/>
  <c r="CC27" i="3" s="1"/>
  <c r="CE48" i="10"/>
  <c r="CD43" i="10"/>
  <c r="BX73" i="10"/>
  <c r="BY71" i="10"/>
  <c r="CC31" i="3" l="1"/>
  <c r="CD18" i="10"/>
  <c r="CE21" i="10"/>
  <c r="CD21" i="1" s="1"/>
  <c r="CD13" i="3" s="1"/>
  <c r="BY91" i="10"/>
  <c r="BZ96" i="10" s="1"/>
  <c r="BY68" i="10"/>
  <c r="CD20" i="10"/>
  <c r="CD28" i="3" l="1"/>
  <c r="BZ93" i="10"/>
  <c r="CF51" i="10"/>
  <c r="BY88" i="10"/>
  <c r="CE46" i="10"/>
  <c r="CE28" i="10" s="1"/>
  <c r="BY76" i="10"/>
  <c r="CE25" i="10" l="1"/>
  <c r="CE27" i="2" s="1"/>
  <c r="CE29" i="2" s="1"/>
  <c r="CD27" i="3" s="1"/>
  <c r="CF48" i="10"/>
  <c r="BY73" i="10"/>
  <c r="BZ71" i="10"/>
  <c r="CE43" i="10"/>
  <c r="CD31" i="3" l="1"/>
  <c r="CE18" i="10"/>
  <c r="CF21" i="10"/>
  <c r="CE21" i="1" s="1"/>
  <c r="CE13" i="3" s="1"/>
  <c r="BZ91" i="10"/>
  <c r="CA96" i="10" s="1"/>
  <c r="BZ68" i="10"/>
  <c r="CE20" i="10"/>
  <c r="CE28" i="3" l="1"/>
  <c r="CA93" i="10"/>
  <c r="CG51" i="10"/>
  <c r="BZ88" i="10"/>
  <c r="CF46" i="10"/>
  <c r="CF28" i="10" s="1"/>
  <c r="BZ76" i="10"/>
  <c r="CF25" i="10" l="1"/>
  <c r="CF27" i="2" s="1"/>
  <c r="CF29" i="2" s="1"/>
  <c r="CE27" i="3" s="1"/>
  <c r="CG48" i="10"/>
  <c r="BZ73" i="10"/>
  <c r="CA71" i="10"/>
  <c r="CF43" i="10"/>
  <c r="CE31" i="3" l="1"/>
  <c r="CF18" i="10"/>
  <c r="CG21" i="10"/>
  <c r="CF21" i="1" s="1"/>
  <c r="CF13" i="3" s="1"/>
  <c r="CA91" i="10"/>
  <c r="CB96" i="10" s="1"/>
  <c r="CA68" i="10"/>
  <c r="CF20" i="10"/>
  <c r="CF28" i="3" l="1"/>
  <c r="CB93" i="10"/>
  <c r="CH51" i="10"/>
  <c r="CA88" i="10"/>
  <c r="CG46" i="10"/>
  <c r="CG28" i="10" s="1"/>
  <c r="CA76" i="10"/>
  <c r="CG25" i="10" l="1"/>
  <c r="CG27" i="2" s="1"/>
  <c r="CG29" i="2" s="1"/>
  <c r="CF27" i="3" s="1"/>
  <c r="CH48" i="10"/>
  <c r="CA73" i="10"/>
  <c r="CB71" i="10"/>
  <c r="CG43" i="10"/>
  <c r="CF31" i="3" l="1"/>
  <c r="CG18" i="10"/>
  <c r="CH21" i="10"/>
  <c r="CG21" i="1" s="1"/>
  <c r="CG13" i="3" s="1"/>
  <c r="CB91" i="10"/>
  <c r="CC96" i="10" s="1"/>
  <c r="CB68" i="10"/>
  <c r="CG20" i="10"/>
  <c r="CG28" i="3" l="1"/>
  <c r="CC93" i="10"/>
  <c r="CI51" i="10"/>
  <c r="CB88" i="10"/>
  <c r="CH46" i="10"/>
  <c r="CH28" i="10" s="1"/>
  <c r="CB76" i="10"/>
  <c r="CH25" i="10" l="1"/>
  <c r="CH27" i="2" s="1"/>
  <c r="CH29" i="2" s="1"/>
  <c r="CG27" i="3" s="1"/>
  <c r="CG31" i="3" s="1"/>
  <c r="CI48" i="10"/>
  <c r="CB73" i="10"/>
  <c r="CC71" i="10"/>
  <c r="CH43" i="10"/>
  <c r="CH18" i="10" l="1"/>
  <c r="CI21" i="10"/>
  <c r="CH21" i="1" s="1"/>
  <c r="CH13" i="3" s="1"/>
  <c r="CC91" i="10"/>
  <c r="CD96" i="10" s="1"/>
  <c r="CC68" i="10"/>
  <c r="CH20" i="10"/>
  <c r="CH28" i="3" l="1"/>
  <c r="CD93" i="10"/>
  <c r="CJ51" i="10"/>
  <c r="CC88" i="10"/>
  <c r="CI46" i="10"/>
  <c r="CI28" i="10" s="1"/>
  <c r="CC76" i="10"/>
  <c r="CI25" i="10" l="1"/>
  <c r="CI27" i="2" s="1"/>
  <c r="CI29" i="2" s="1"/>
  <c r="CH27" i="3" s="1"/>
  <c r="CH31" i="3" s="1"/>
  <c r="CJ48" i="10"/>
  <c r="CC73" i="10"/>
  <c r="CD71" i="10"/>
  <c r="CI43" i="10"/>
  <c r="CI18" i="10" l="1"/>
  <c r="CJ21" i="10"/>
  <c r="CI21" i="1" s="1"/>
  <c r="CI13" i="3" s="1"/>
  <c r="CI28" i="3" s="1"/>
  <c r="CD91" i="10"/>
  <c r="CE96" i="10" s="1"/>
  <c r="CD68" i="10"/>
  <c r="CI20" i="10"/>
  <c r="CE93" i="10" l="1"/>
  <c r="CK51" i="10"/>
  <c r="CD88" i="10"/>
  <c r="CJ46" i="10"/>
  <c r="CJ28" i="10" s="1"/>
  <c r="CD76" i="10"/>
  <c r="CJ25" i="10" l="1"/>
  <c r="CJ27" i="2" s="1"/>
  <c r="CJ29" i="2" s="1"/>
  <c r="CI27" i="3" s="1"/>
  <c r="CK48" i="10"/>
  <c r="CD73" i="10"/>
  <c r="CE71" i="10"/>
  <c r="CJ43" i="10"/>
  <c r="CJ18" i="10" l="1"/>
  <c r="CK21" i="10"/>
  <c r="CJ21" i="1" s="1"/>
  <c r="CJ13" i="3" s="1"/>
  <c r="CJ28" i="3" s="1"/>
  <c r="CE91" i="10"/>
  <c r="CF96" i="10" s="1"/>
  <c r="CE68" i="10"/>
  <c r="CJ20" i="10"/>
  <c r="CF93" i="10" l="1"/>
  <c r="CL51" i="10"/>
  <c r="CE88" i="10"/>
  <c r="CK46" i="10"/>
  <c r="CK28" i="10" s="1"/>
  <c r="CE76" i="10"/>
  <c r="CK25" i="10" l="1"/>
  <c r="CK27" i="2" s="1"/>
  <c r="CK29" i="2" s="1"/>
  <c r="CJ27" i="3" s="1"/>
  <c r="CJ31" i="3" s="1"/>
  <c r="CL48" i="10"/>
  <c r="CE73" i="10"/>
  <c r="CF71" i="10"/>
  <c r="CK43" i="10"/>
  <c r="CK18" i="10" l="1"/>
  <c r="CL21" i="10"/>
  <c r="CK21" i="1" s="1"/>
  <c r="CK13" i="3" s="1"/>
  <c r="CK28" i="3" s="1"/>
  <c r="CF91" i="10"/>
  <c r="CG96" i="10" s="1"/>
  <c r="CF68" i="10"/>
  <c r="CK20" i="10"/>
  <c r="CG93" i="10" l="1"/>
  <c r="CM51" i="10"/>
  <c r="CF88" i="10"/>
  <c r="CL46" i="10"/>
  <c r="CL28" i="10" s="1"/>
  <c r="CF76" i="10"/>
  <c r="CL25" i="10" l="1"/>
  <c r="CL27" i="2" s="1"/>
  <c r="CL29" i="2" s="1"/>
  <c r="CK27" i="3" s="1"/>
  <c r="CK31" i="3" s="1"/>
  <c r="CM48" i="10"/>
  <c r="CF73" i="10"/>
  <c r="CG71" i="10"/>
  <c r="CL43" i="10"/>
  <c r="CL18" i="10" l="1"/>
  <c r="CM21" i="10"/>
  <c r="CL21" i="1" s="1"/>
  <c r="CL13" i="3" s="1"/>
  <c r="CL28" i="3" s="1"/>
  <c r="CG91" i="10"/>
  <c r="CH96" i="10" s="1"/>
  <c r="CG68" i="10"/>
  <c r="CL20" i="10"/>
  <c r="CH93" i="10" l="1"/>
  <c r="CN51" i="10"/>
  <c r="CG88" i="10"/>
  <c r="CM46" i="10"/>
  <c r="CM28" i="10" s="1"/>
  <c r="CG76" i="10"/>
  <c r="CM25" i="10" l="1"/>
  <c r="CM27" i="2" s="1"/>
  <c r="CM29" i="2" s="1"/>
  <c r="CL27" i="3" s="1"/>
  <c r="CL31" i="3" s="1"/>
  <c r="CN48" i="10"/>
  <c r="CG73" i="10"/>
  <c r="CH71" i="10"/>
  <c r="CM43" i="10"/>
  <c r="CM18" i="10" l="1"/>
  <c r="CN21" i="10"/>
  <c r="CM21" i="1" s="1"/>
  <c r="CM13" i="3" s="1"/>
  <c r="CM28" i="3" s="1"/>
  <c r="CH91" i="10"/>
  <c r="CI96" i="10" s="1"/>
  <c r="CH68" i="10"/>
  <c r="CM20" i="10"/>
  <c r="CI93" i="10" l="1"/>
  <c r="CO51" i="10"/>
  <c r="CH88" i="10"/>
  <c r="CN46" i="10"/>
  <c r="CN28" i="10" s="1"/>
  <c r="CH76" i="10"/>
  <c r="CN25" i="10" l="1"/>
  <c r="CN27" i="2" s="1"/>
  <c r="CN29" i="2" s="1"/>
  <c r="CM27" i="3" s="1"/>
  <c r="CM31" i="3" s="1"/>
  <c r="CO48" i="10"/>
  <c r="CP51" i="10"/>
  <c r="CH73" i="10"/>
  <c r="CI71" i="10"/>
  <c r="CN43" i="10"/>
  <c r="CN18" i="10" l="1"/>
  <c r="CP48" i="10"/>
  <c r="CO21" i="10"/>
  <c r="CN20" i="10"/>
  <c r="CI91" i="10"/>
  <c r="CJ96" i="10" s="1"/>
  <c r="CI68" i="10"/>
  <c r="CP21" i="10" l="1"/>
  <c r="CN21" i="1"/>
  <c r="CN13" i="3" s="1"/>
  <c r="CJ93" i="10"/>
  <c r="CQ51" i="10"/>
  <c r="CI88" i="10"/>
  <c r="CO46" i="10"/>
  <c r="CO28" i="10" s="1"/>
  <c r="CO25" i="10" s="1"/>
  <c r="CO27" i="2" s="1"/>
  <c r="CI76" i="10"/>
  <c r="CP27" i="2" l="1"/>
  <c r="CP29" i="2" s="1"/>
  <c r="CO29" i="2"/>
  <c r="CN27" i="3" s="1"/>
  <c r="CN28" i="3"/>
  <c r="CO28" i="3" s="1"/>
  <c r="CO13" i="3"/>
  <c r="CO21" i="1"/>
  <c r="CP25" i="10"/>
  <c r="CO18" i="10"/>
  <c r="CP18" i="10" s="1"/>
  <c r="CQ48" i="10"/>
  <c r="CI73" i="10"/>
  <c r="CJ71" i="10"/>
  <c r="CP28" i="10"/>
  <c r="CO43" i="10"/>
  <c r="CP46" i="10"/>
  <c r="CN31" i="3" l="1"/>
  <c r="CO27" i="3"/>
  <c r="CQ21" i="10"/>
  <c r="CP21" i="1" s="1"/>
  <c r="CP13" i="3" s="1"/>
  <c r="CP43" i="10"/>
  <c r="CO20" i="10"/>
  <c r="CP20" i="10" s="1"/>
  <c r="CJ91" i="10"/>
  <c r="CK96" i="10" s="1"/>
  <c r="CJ68" i="10"/>
  <c r="CP28" i="3" l="1"/>
  <c r="CK93" i="10"/>
  <c r="CR51" i="10"/>
  <c r="CJ88" i="10"/>
  <c r="CQ46" i="10"/>
  <c r="CQ28" i="10" s="1"/>
  <c r="CJ76" i="10"/>
  <c r="CQ25" i="10" l="1"/>
  <c r="CQ27" i="2" s="1"/>
  <c r="CQ29" i="2" s="1"/>
  <c r="CP27" i="3" s="1"/>
  <c r="CR48" i="10"/>
  <c r="CJ73" i="10"/>
  <c r="CK71" i="10"/>
  <c r="CQ43" i="10"/>
  <c r="CP31" i="3" l="1"/>
  <c r="CQ18" i="10"/>
  <c r="CR21" i="10"/>
  <c r="CQ21" i="1" s="1"/>
  <c r="CQ13" i="3" s="1"/>
  <c r="CK91" i="10"/>
  <c r="CL96" i="10" s="1"/>
  <c r="CK68" i="10"/>
  <c r="CQ20" i="10"/>
  <c r="CQ28" i="3" l="1"/>
  <c r="CL93" i="10"/>
  <c r="CS51" i="10"/>
  <c r="CK88" i="10"/>
  <c r="CR46" i="10"/>
  <c r="CR28" i="10" s="1"/>
  <c r="CK76" i="10"/>
  <c r="CR25" i="10" l="1"/>
  <c r="CR27" i="2" s="1"/>
  <c r="CR29" i="2" s="1"/>
  <c r="CQ27" i="3" s="1"/>
  <c r="CS48" i="10"/>
  <c r="CK73" i="10"/>
  <c r="CL71" i="10"/>
  <c r="CR43" i="10"/>
  <c r="CQ31" i="3" l="1"/>
  <c r="CR18" i="10"/>
  <c r="CS21" i="10"/>
  <c r="CR21" i="1" s="1"/>
  <c r="CR13" i="3" s="1"/>
  <c r="CL91" i="10"/>
  <c r="CM96" i="10" s="1"/>
  <c r="CL68" i="10"/>
  <c r="CR20" i="10"/>
  <c r="CR28" i="3" l="1"/>
  <c r="CM93" i="10"/>
  <c r="CT51" i="10"/>
  <c r="CL88" i="10"/>
  <c r="CS46" i="10"/>
  <c r="CS28" i="10" s="1"/>
  <c r="CL76" i="10"/>
  <c r="CS25" i="10" l="1"/>
  <c r="CS27" i="2" s="1"/>
  <c r="CS29" i="2" s="1"/>
  <c r="CR27" i="3" s="1"/>
  <c r="CT48" i="10"/>
  <c r="CL73" i="10"/>
  <c r="CM71" i="10"/>
  <c r="CS43" i="10"/>
  <c r="CR31" i="3" l="1"/>
  <c r="CS18" i="10"/>
  <c r="CT21" i="10"/>
  <c r="CS21" i="1" s="1"/>
  <c r="CS13" i="3" s="1"/>
  <c r="CM91" i="10"/>
  <c r="CN96" i="10" s="1"/>
  <c r="CM68" i="10"/>
  <c r="CS20" i="10"/>
  <c r="CS28" i="3" l="1"/>
  <c r="CN93" i="10"/>
  <c r="CU51" i="10"/>
  <c r="CM88" i="10"/>
  <c r="CT46" i="10"/>
  <c r="CT28" i="10" s="1"/>
  <c r="CM76" i="10"/>
  <c r="CT25" i="10" l="1"/>
  <c r="CT27" i="2" s="1"/>
  <c r="CT29" i="2" s="1"/>
  <c r="CS27" i="3" s="1"/>
  <c r="CU48" i="10"/>
  <c r="CM73" i="10"/>
  <c r="CN71" i="10"/>
  <c r="CT43" i="10"/>
  <c r="CS31" i="3" l="1"/>
  <c r="CT18" i="10"/>
  <c r="CU21" i="10"/>
  <c r="CT21" i="1" s="1"/>
  <c r="CT13" i="3" s="1"/>
  <c r="CN91" i="10"/>
  <c r="CO96" i="10" s="1"/>
  <c r="CN68" i="10"/>
  <c r="CT20" i="10"/>
  <c r="CT28" i="3" l="1"/>
  <c r="CO93" i="10"/>
  <c r="CV51" i="10"/>
  <c r="CN88" i="10"/>
  <c r="CU46" i="10"/>
  <c r="CU28" i="10" s="1"/>
  <c r="CN76" i="10"/>
  <c r="CU25" i="10" l="1"/>
  <c r="CU27" i="2" s="1"/>
  <c r="CU29" i="2" s="1"/>
  <c r="CT27" i="3" s="1"/>
  <c r="CT31" i="3" s="1"/>
  <c r="CV48" i="10"/>
  <c r="CN73" i="10"/>
  <c r="CO71" i="10"/>
  <c r="CU43" i="10"/>
  <c r="CU18" i="10" l="1"/>
  <c r="CV21" i="10"/>
  <c r="CU21" i="1" s="1"/>
  <c r="CU13" i="3" s="1"/>
  <c r="CO91" i="10"/>
  <c r="CP96" i="10" s="1"/>
  <c r="CO68" i="10"/>
  <c r="CU20" i="10"/>
  <c r="CU28" i="3" l="1"/>
  <c r="CP93" i="10"/>
  <c r="CW51" i="10"/>
  <c r="CO88" i="10"/>
  <c r="CV46" i="10"/>
  <c r="CV28" i="10" s="1"/>
  <c r="CO76" i="10"/>
  <c r="CV25" i="10" l="1"/>
  <c r="CV27" i="2" s="1"/>
  <c r="CV29" i="2" s="1"/>
  <c r="CU27" i="3" s="1"/>
  <c r="CU31" i="3" s="1"/>
  <c r="CW48" i="10"/>
  <c r="CO73" i="10"/>
  <c r="CP71" i="10"/>
  <c r="CV43" i="10"/>
  <c r="CV18" i="10" l="1"/>
  <c r="CW21" i="10"/>
  <c r="CV21" i="1" s="1"/>
  <c r="CV13" i="3" s="1"/>
  <c r="CV28" i="3" s="1"/>
  <c r="CP91" i="10"/>
  <c r="CQ96" i="10" s="1"/>
  <c r="CP68" i="10"/>
  <c r="CV20" i="10"/>
  <c r="CQ93" i="10" l="1"/>
  <c r="CX51" i="10"/>
  <c r="CP88" i="10"/>
  <c r="CW46" i="10"/>
  <c r="CW28" i="10" s="1"/>
  <c r="CP76" i="10"/>
  <c r="CW25" i="10" l="1"/>
  <c r="CW27" i="2" s="1"/>
  <c r="CW29" i="2" s="1"/>
  <c r="CV27" i="3" s="1"/>
  <c r="CX48" i="10"/>
  <c r="CP73" i="10"/>
  <c r="CQ71" i="10"/>
  <c r="CW43" i="10"/>
  <c r="CW18" i="10" l="1"/>
  <c r="CX21" i="10"/>
  <c r="CW21" i="1" s="1"/>
  <c r="CW13" i="3" s="1"/>
  <c r="CW28" i="3" s="1"/>
  <c r="CQ91" i="10"/>
  <c r="CR96" i="10" s="1"/>
  <c r="CQ68" i="10"/>
  <c r="CW20" i="10"/>
  <c r="CR93" i="10" l="1"/>
  <c r="CY51" i="10"/>
  <c r="CQ88" i="10"/>
  <c r="CX46" i="10"/>
  <c r="CX28" i="10" s="1"/>
  <c r="CQ76" i="10"/>
  <c r="CX25" i="10" l="1"/>
  <c r="CX27" i="2" s="1"/>
  <c r="CX29" i="2" s="1"/>
  <c r="CW27" i="3" s="1"/>
  <c r="CW31" i="3" s="1"/>
  <c r="CY48" i="10"/>
  <c r="CQ73" i="10"/>
  <c r="CR71" i="10"/>
  <c r="CX43" i="10"/>
  <c r="CX18" i="10" l="1"/>
  <c r="CY21" i="10"/>
  <c r="CX21" i="1" s="1"/>
  <c r="CX13" i="3" s="1"/>
  <c r="CX28" i="3" s="1"/>
  <c r="CR91" i="10"/>
  <c r="CS96" i="10" s="1"/>
  <c r="CR68" i="10"/>
  <c r="CX20" i="10"/>
  <c r="CS93" i="10" l="1"/>
  <c r="CZ51" i="10"/>
  <c r="CR88" i="10"/>
  <c r="CY46" i="10"/>
  <c r="CY28" i="10" s="1"/>
  <c r="CR76" i="10"/>
  <c r="CY25" i="10" l="1"/>
  <c r="CY27" i="2" s="1"/>
  <c r="CY29" i="2" s="1"/>
  <c r="CX27" i="3" s="1"/>
  <c r="CX31" i="3" s="1"/>
  <c r="CZ48" i="10"/>
  <c r="CR73" i="10"/>
  <c r="CS71" i="10"/>
  <c r="CY43" i="10"/>
  <c r="CY18" i="10" l="1"/>
  <c r="CZ21" i="10"/>
  <c r="CY21" i="1" s="1"/>
  <c r="CY13" i="3" s="1"/>
  <c r="CY28" i="3" s="1"/>
  <c r="CS91" i="10"/>
  <c r="CT96" i="10" s="1"/>
  <c r="CS68" i="10"/>
  <c r="CY20" i="10"/>
  <c r="CT93" i="10" l="1"/>
  <c r="DA51" i="10"/>
  <c r="CS88" i="10"/>
  <c r="CZ46" i="10"/>
  <c r="CZ28" i="10" s="1"/>
  <c r="CS76" i="10"/>
  <c r="CZ25" i="10" l="1"/>
  <c r="CZ27" i="2" s="1"/>
  <c r="CZ29" i="2" s="1"/>
  <c r="CY27" i="3" s="1"/>
  <c r="CY31" i="3" s="1"/>
  <c r="DA48" i="10"/>
  <c r="CS73" i="10"/>
  <c r="CT71" i="10"/>
  <c r="CZ43" i="10"/>
  <c r="CZ18" i="10" l="1"/>
  <c r="DA21" i="10"/>
  <c r="CZ21" i="1" s="1"/>
  <c r="CZ13" i="3" s="1"/>
  <c r="CZ28" i="3" s="1"/>
  <c r="CT91" i="10"/>
  <c r="CU96" i="10" s="1"/>
  <c r="CT68" i="10"/>
  <c r="CZ20" i="10"/>
  <c r="CU93" i="10" l="1"/>
  <c r="DB51" i="10"/>
  <c r="CT88" i="10"/>
  <c r="DA46" i="10"/>
  <c r="DA28" i="10" s="1"/>
  <c r="CT76" i="10"/>
  <c r="DA25" i="10" l="1"/>
  <c r="DA27" i="2" s="1"/>
  <c r="DA29" i="2" s="1"/>
  <c r="CZ27" i="3" s="1"/>
  <c r="CZ31" i="3" s="1"/>
  <c r="DB48" i="10"/>
  <c r="DC51" i="10"/>
  <c r="DC48" i="10" s="1"/>
  <c r="CT73" i="10"/>
  <c r="CU71" i="10"/>
  <c r="DA43" i="10"/>
  <c r="DA18" i="10" l="1"/>
  <c r="DB21" i="10"/>
  <c r="CU91" i="10"/>
  <c r="CU68" i="10"/>
  <c r="DA20" i="10"/>
  <c r="DC21" i="10" l="1"/>
  <c r="DA21" i="1"/>
  <c r="DA13" i="3" s="1"/>
  <c r="CU88" i="10"/>
  <c r="DB46" i="10"/>
  <c r="DB28" i="10" s="1"/>
  <c r="CU76" i="10"/>
  <c r="CU73" i="10" s="1"/>
  <c r="DA28" i="3" l="1"/>
  <c r="DB28" i="3" s="1"/>
  <c r="DB13" i="3"/>
  <c r="DB21" i="1"/>
  <c r="DB25" i="10"/>
  <c r="DB27" i="2" s="1"/>
  <c r="DC28" i="10"/>
  <c r="DB43" i="10"/>
  <c r="DC46" i="10"/>
  <c r="DC43" i="10" s="1"/>
  <c r="DC27" i="2" l="1"/>
  <c r="DC29" i="2" s="1"/>
  <c r="DB29" i="2"/>
  <c r="DA27" i="3" s="1"/>
  <c r="DC25" i="10"/>
  <c r="DB18" i="10"/>
  <c r="DC18" i="10" s="1"/>
  <c r="DB20" i="10"/>
  <c r="DC20" i="10" s="1"/>
  <c r="DA31" i="3" l="1"/>
  <c r="DB27" i="3"/>
  <c r="D8" i="1"/>
  <c r="D9" i="1"/>
  <c r="C9" i="1" l="1"/>
  <c r="C15" i="3"/>
  <c r="D7" i="1"/>
  <c r="D6" i="1" s="1"/>
  <c r="D16" i="1" s="1"/>
  <c r="D6" i="9"/>
  <c r="E7" i="2" s="1"/>
  <c r="C7" i="1"/>
  <c r="C8" i="1"/>
  <c r="D15" i="3" l="1"/>
  <c r="C6" i="1"/>
  <c r="D17" i="1"/>
  <c r="C16" i="1" l="1"/>
  <c r="C17" i="1" l="1"/>
  <c r="C23" i="1"/>
  <c r="C26" i="1" s="1"/>
  <c r="C24" i="1" l="1"/>
  <c r="D8" i="2" l="1"/>
  <c r="C28" i="1"/>
  <c r="C16" i="3" l="1"/>
  <c r="C9" i="3"/>
  <c r="D33" i="2"/>
  <c r="D34" i="2" s="1"/>
  <c r="C29" i="1"/>
  <c r="C18" i="3" l="1"/>
  <c r="D37" i="2"/>
  <c r="C33" i="3" l="1"/>
  <c r="C35" i="3" l="1"/>
  <c r="D6" i="2" l="1"/>
  <c r="D6" i="3" s="1"/>
  <c r="D10" i="2" l="1"/>
  <c r="D16" i="2" s="1"/>
  <c r="D20" i="1"/>
  <c r="D12" i="3" s="1"/>
  <c r="D23" i="3" s="1"/>
  <c r="D24" i="3" s="1"/>
  <c r="D23" i="1" l="1"/>
  <c r="D35" i="2"/>
  <c r="D41" i="2"/>
  <c r="D42" i="2"/>
  <c r="D43" i="2" s="1"/>
  <c r="D26" i="1" l="1"/>
  <c r="D24" i="1"/>
  <c r="E8" i="2" l="1"/>
  <c r="D16" i="3" l="1"/>
  <c r="D28" i="1"/>
  <c r="D9" i="3" l="1"/>
  <c r="D18" i="3" s="1"/>
  <c r="D33" i="3" s="1"/>
  <c r="D35" i="3" s="1"/>
  <c r="E33" i="2"/>
  <c r="E34" i="2" s="1"/>
  <c r="E37" i="2" s="1"/>
  <c r="D29" i="1"/>
  <c r="E6" i="2" l="1"/>
  <c r="E6" i="3" s="1"/>
  <c r="E20" i="1" l="1"/>
  <c r="E12" i="3" s="1"/>
  <c r="E23" i="3" s="1"/>
  <c r="E24" i="3" s="1"/>
  <c r="E10" i="2"/>
  <c r="E16" i="2" s="1"/>
  <c r="E35" i="2" l="1"/>
  <c r="E41" i="2"/>
  <c r="E42" i="2"/>
  <c r="E43" i="2" s="1"/>
  <c r="E35" i="9"/>
  <c r="E36" i="9" l="1"/>
  <c r="F33" i="9" l="1"/>
  <c r="F35" i="9" s="1"/>
  <c r="F36" i="9" s="1"/>
  <c r="E32" i="9"/>
  <c r="E27" i="9" l="1"/>
  <c r="E28" i="9"/>
  <c r="E26" i="9"/>
  <c r="E47" i="9"/>
  <c r="E43" i="9"/>
  <c r="E16" i="9" s="1"/>
  <c r="E48" i="9"/>
  <c r="E21" i="9" s="1"/>
  <c r="E41" i="9"/>
  <c r="E42" i="9"/>
  <c r="E15" i="9" s="1"/>
  <c r="E49" i="9"/>
  <c r="G33" i="9"/>
  <c r="G35" i="9" s="1"/>
  <c r="F32" i="9"/>
  <c r="E25" i="9" l="1"/>
  <c r="E9" i="9" s="1"/>
  <c r="E9" i="1" s="1"/>
  <c r="E8" i="43"/>
  <c r="E7" i="43"/>
  <c r="F27" i="9"/>
  <c r="F28" i="9"/>
  <c r="F26" i="9"/>
  <c r="E22" i="9"/>
  <c r="F47" i="9"/>
  <c r="F43" i="9"/>
  <c r="F16" i="9" s="1"/>
  <c r="F48" i="9"/>
  <c r="F21" i="9" s="1"/>
  <c r="F41" i="9"/>
  <c r="F49" i="9"/>
  <c r="F22" i="9" s="1"/>
  <c r="F42" i="9"/>
  <c r="F15" i="9" s="1"/>
  <c r="E14" i="9"/>
  <c r="E40" i="9"/>
  <c r="E20" i="9"/>
  <c r="E46" i="9"/>
  <c r="G36" i="9"/>
  <c r="F8" i="43" l="1"/>
  <c r="F7" i="43"/>
  <c r="E6" i="43"/>
  <c r="F25" i="9"/>
  <c r="F9" i="9" s="1"/>
  <c r="F40" i="9"/>
  <c r="F14" i="9"/>
  <c r="F13" i="9" s="1"/>
  <c r="F7" i="9" s="1"/>
  <c r="F20" i="9"/>
  <c r="F19" i="9" s="1"/>
  <c r="F8" i="9" s="1"/>
  <c r="F8" i="1" s="1"/>
  <c r="F46" i="9"/>
  <c r="E19" i="9"/>
  <c r="E8" i="9" s="1"/>
  <c r="E13" i="9"/>
  <c r="E7" i="9" s="1"/>
  <c r="H33" i="9"/>
  <c r="H35" i="9" s="1"/>
  <c r="G32" i="9"/>
  <c r="F6" i="43" l="1"/>
  <c r="F12" i="1" s="1"/>
  <c r="F11" i="1" s="1"/>
  <c r="F21" i="2"/>
  <c r="F25" i="2" s="1"/>
  <c r="E17" i="3" s="1"/>
  <c r="E12" i="1"/>
  <c r="E7" i="1"/>
  <c r="E6" i="9"/>
  <c r="F7" i="2" s="1"/>
  <c r="F6" i="9"/>
  <c r="G7" i="2" s="1"/>
  <c r="F7" i="1"/>
  <c r="E8" i="1"/>
  <c r="F9" i="1"/>
  <c r="G26" i="9"/>
  <c r="G27" i="9"/>
  <c r="G28" i="9"/>
  <c r="G49" i="9"/>
  <c r="G42" i="9"/>
  <c r="G15" i="9" s="1"/>
  <c r="G47" i="9"/>
  <c r="G43" i="9"/>
  <c r="G16" i="9" s="1"/>
  <c r="G48" i="9"/>
  <c r="G21" i="9" s="1"/>
  <c r="G41" i="9"/>
  <c r="H36" i="9"/>
  <c r="G21" i="2" l="1"/>
  <c r="G25" i="2" s="1"/>
  <c r="F17" i="3" s="1"/>
  <c r="F15" i="3"/>
  <c r="E15" i="3"/>
  <c r="E11" i="1"/>
  <c r="G7" i="43"/>
  <c r="G8" i="43"/>
  <c r="F6" i="1"/>
  <c r="F16" i="1" s="1"/>
  <c r="E6" i="1"/>
  <c r="G25" i="9"/>
  <c r="G9" i="9" s="1"/>
  <c r="G22" i="9"/>
  <c r="G46" i="9"/>
  <c r="G20" i="9"/>
  <c r="G14" i="9"/>
  <c r="G40" i="9"/>
  <c r="I33" i="9"/>
  <c r="I35" i="9" s="1"/>
  <c r="I36" i="9" s="1"/>
  <c r="H32" i="9"/>
  <c r="G6" i="43" l="1"/>
  <c r="E16" i="1"/>
  <c r="F17" i="1"/>
  <c r="G9" i="1"/>
  <c r="H26" i="9"/>
  <c r="H27" i="9"/>
  <c r="H28" i="9"/>
  <c r="H49" i="9"/>
  <c r="H42" i="9"/>
  <c r="H15" i="9" s="1"/>
  <c r="H47" i="9"/>
  <c r="H43" i="9"/>
  <c r="H16" i="9" s="1"/>
  <c r="H48" i="9"/>
  <c r="H41" i="9"/>
  <c r="G13" i="9"/>
  <c r="G7" i="9" s="1"/>
  <c r="G19" i="9"/>
  <c r="G8" i="9" s="1"/>
  <c r="J33" i="9"/>
  <c r="J35" i="9" s="1"/>
  <c r="J36" i="9" s="1"/>
  <c r="I32" i="9"/>
  <c r="H21" i="2" l="1"/>
  <c r="H25" i="2" s="1"/>
  <c r="G17" i="3" s="1"/>
  <c r="G12" i="1"/>
  <c r="E17" i="1"/>
  <c r="E23" i="1"/>
  <c r="H8" i="43"/>
  <c r="H7" i="43"/>
  <c r="G8" i="1"/>
  <c r="G7" i="1"/>
  <c r="G6" i="9"/>
  <c r="H7" i="2" s="1"/>
  <c r="I28" i="9"/>
  <c r="I26" i="9"/>
  <c r="I27" i="9"/>
  <c r="H25" i="9"/>
  <c r="H9" i="9" s="1"/>
  <c r="H21" i="9"/>
  <c r="H20" i="9"/>
  <c r="H46" i="9"/>
  <c r="H14" i="9"/>
  <c r="H40" i="9"/>
  <c r="I49" i="9"/>
  <c r="I22" i="9" s="1"/>
  <c r="I42" i="9"/>
  <c r="I15" i="9" s="1"/>
  <c r="I47" i="9"/>
  <c r="I43" i="9"/>
  <c r="I16" i="9" s="1"/>
  <c r="I48" i="9"/>
  <c r="I21" i="9" s="1"/>
  <c r="I41" i="9"/>
  <c r="H22" i="9"/>
  <c r="K33" i="9"/>
  <c r="K35" i="9" s="1"/>
  <c r="K36" i="9" s="1"/>
  <c r="J32" i="9"/>
  <c r="G15" i="3" l="1"/>
  <c r="E24" i="1"/>
  <c r="E26" i="1"/>
  <c r="I7" i="43"/>
  <c r="G11" i="1"/>
  <c r="I8" i="43"/>
  <c r="H6" i="43"/>
  <c r="G6" i="1"/>
  <c r="H9" i="1"/>
  <c r="J28" i="9"/>
  <c r="J26" i="9"/>
  <c r="J27" i="9"/>
  <c r="I25" i="9"/>
  <c r="I9" i="9" s="1"/>
  <c r="I9" i="1" s="1"/>
  <c r="H19" i="9"/>
  <c r="H8" i="9" s="1"/>
  <c r="I20" i="9"/>
  <c r="I19" i="9" s="1"/>
  <c r="I8" i="9" s="1"/>
  <c r="I8" i="1" s="1"/>
  <c r="I46" i="9"/>
  <c r="H13" i="9"/>
  <c r="H7" i="9" s="1"/>
  <c r="I14" i="9"/>
  <c r="I13" i="9" s="1"/>
  <c r="I7" i="9" s="1"/>
  <c r="I40" i="9"/>
  <c r="J48" i="9"/>
  <c r="J21" i="9" s="1"/>
  <c r="J41" i="9"/>
  <c r="J49" i="9"/>
  <c r="J42" i="9"/>
  <c r="J15" i="9" s="1"/>
  <c r="J43" i="9"/>
  <c r="J16" i="9" s="1"/>
  <c r="J47" i="9"/>
  <c r="L33" i="9"/>
  <c r="L35" i="9" s="1"/>
  <c r="L36" i="9" s="1"/>
  <c r="K32" i="9"/>
  <c r="I6" i="43" l="1"/>
  <c r="J21" i="2" s="1"/>
  <c r="J25" i="2" s="1"/>
  <c r="F8" i="2"/>
  <c r="I21" i="2"/>
  <c r="I25" i="2" s="1"/>
  <c r="H17" i="3" s="1"/>
  <c r="H12" i="1"/>
  <c r="J7" i="43"/>
  <c r="J8" i="43"/>
  <c r="G16" i="1"/>
  <c r="H8" i="1"/>
  <c r="E28" i="1"/>
  <c r="H7" i="1"/>
  <c r="H6" i="9"/>
  <c r="I7" i="2" s="1"/>
  <c r="I6" i="9"/>
  <c r="J7" i="2" s="1"/>
  <c r="I7" i="1"/>
  <c r="I6" i="1" s="1"/>
  <c r="J25" i="9"/>
  <c r="J9" i="9" s="1"/>
  <c r="K28" i="9"/>
  <c r="K26" i="9"/>
  <c r="K27" i="9"/>
  <c r="K48" i="9"/>
  <c r="K21" i="9" s="1"/>
  <c r="K41" i="9"/>
  <c r="K49" i="9"/>
  <c r="K22" i="9" s="1"/>
  <c r="K42" i="9"/>
  <c r="K15" i="9" s="1"/>
  <c r="K47" i="9"/>
  <c r="K43" i="9"/>
  <c r="K16" i="9" s="1"/>
  <c r="J20" i="9"/>
  <c r="J46" i="9"/>
  <c r="J22" i="9"/>
  <c r="J14" i="9"/>
  <c r="J13" i="9" s="1"/>
  <c r="J7" i="9" s="1"/>
  <c r="J40" i="9"/>
  <c r="M33" i="9"/>
  <c r="M35" i="9" s="1"/>
  <c r="M36" i="9" s="1"/>
  <c r="L32" i="9"/>
  <c r="I12" i="1" l="1"/>
  <c r="I11" i="1" s="1"/>
  <c r="I16" i="1" s="1"/>
  <c r="I17" i="1" s="1"/>
  <c r="I17" i="3"/>
  <c r="I15" i="3"/>
  <c r="H15" i="3"/>
  <c r="E9" i="3"/>
  <c r="E16" i="3"/>
  <c r="F33" i="2"/>
  <c r="F34" i="2" s="1"/>
  <c r="F37" i="2" s="1"/>
  <c r="J6" i="43"/>
  <c r="J12" i="1" s="1"/>
  <c r="J11" i="1" s="1"/>
  <c r="G17" i="1"/>
  <c r="K7" i="43"/>
  <c r="H11" i="1"/>
  <c r="K8" i="43"/>
  <c r="J19" i="9"/>
  <c r="J8" i="9" s="1"/>
  <c r="J8" i="1" s="1"/>
  <c r="J9" i="1"/>
  <c r="H6" i="1"/>
  <c r="E29" i="1"/>
  <c r="J7" i="1"/>
  <c r="K25" i="9"/>
  <c r="K9" i="9" s="1"/>
  <c r="K9" i="1" s="1"/>
  <c r="L27" i="9"/>
  <c r="L28" i="9"/>
  <c r="L26" i="9"/>
  <c r="L43" i="9"/>
  <c r="L16" i="9" s="1"/>
  <c r="L48" i="9"/>
  <c r="L41" i="9"/>
  <c r="L49" i="9"/>
  <c r="L42" i="9"/>
  <c r="L15" i="9" s="1"/>
  <c r="L47" i="9"/>
  <c r="K14" i="9"/>
  <c r="K13" i="9" s="1"/>
  <c r="K7" i="9" s="1"/>
  <c r="K40" i="9"/>
  <c r="K46" i="9"/>
  <c r="K20" i="9"/>
  <c r="K19" i="9" s="1"/>
  <c r="K8" i="9" s="1"/>
  <c r="K8" i="1" s="1"/>
  <c r="N33" i="9"/>
  <c r="N35" i="9" s="1"/>
  <c r="O35" i="9" s="1"/>
  <c r="M32" i="9"/>
  <c r="E18" i="3" l="1"/>
  <c r="E33" i="3" s="1"/>
  <c r="K21" i="2"/>
  <c r="K25" i="2" s="1"/>
  <c r="J17" i="3" s="1"/>
  <c r="K6" i="43"/>
  <c r="K12" i="1" s="1"/>
  <c r="H16" i="1"/>
  <c r="L8" i="43"/>
  <c r="J6" i="1"/>
  <c r="J16" i="1" s="1"/>
  <c r="J17" i="1" s="1"/>
  <c r="J6" i="9"/>
  <c r="K7" i="2" s="1"/>
  <c r="L7" i="43"/>
  <c r="L25" i="9"/>
  <c r="L9" i="9" s="1"/>
  <c r="L9" i="1" s="1"/>
  <c r="K6" i="9"/>
  <c r="L7" i="2" s="1"/>
  <c r="K7" i="1"/>
  <c r="K6" i="1" s="1"/>
  <c r="M27" i="9"/>
  <c r="M28" i="9"/>
  <c r="M26" i="9"/>
  <c r="L20" i="9"/>
  <c r="L46" i="9"/>
  <c r="M47" i="9"/>
  <c r="M42" i="9"/>
  <c r="M15" i="9" s="1"/>
  <c r="M43" i="9"/>
  <c r="M16" i="9" s="1"/>
  <c r="M48" i="9"/>
  <c r="M21" i="9" s="1"/>
  <c r="M41" i="9"/>
  <c r="M49" i="9"/>
  <c r="L21" i="9"/>
  <c r="L22" i="9"/>
  <c r="L14" i="9"/>
  <c r="L13" i="9" s="1"/>
  <c r="L7" i="9" s="1"/>
  <c r="L40" i="9"/>
  <c r="N36" i="9"/>
  <c r="L21" i="2" l="1"/>
  <c r="L25" i="2" s="1"/>
  <c r="K17" i="3" s="1"/>
  <c r="K15" i="3"/>
  <c r="J15" i="3"/>
  <c r="E35" i="3"/>
  <c r="F6" i="2" s="1"/>
  <c r="L6" i="43"/>
  <c r="M21" i="2" s="1"/>
  <c r="M25" i="2" s="1"/>
  <c r="H17" i="1"/>
  <c r="M7" i="43"/>
  <c r="K11" i="1"/>
  <c r="M20" i="9"/>
  <c r="M8" i="43"/>
  <c r="M25" i="9"/>
  <c r="M9" i="9" s="1"/>
  <c r="M9" i="1" s="1"/>
  <c r="L7" i="1"/>
  <c r="M46" i="9"/>
  <c r="M22" i="9"/>
  <c r="M14" i="9"/>
  <c r="M13" i="9" s="1"/>
  <c r="M7" i="9" s="1"/>
  <c r="M40" i="9"/>
  <c r="L19" i="9"/>
  <c r="L8" i="9" s="1"/>
  <c r="L8" i="1" s="1"/>
  <c r="N32" i="9"/>
  <c r="O36" i="9"/>
  <c r="P33" i="9" s="1"/>
  <c r="L17" i="3" l="1"/>
  <c r="L12" i="1"/>
  <c r="L11" i="1" s="1"/>
  <c r="F10" i="2"/>
  <c r="F16" i="2" s="1"/>
  <c r="F35" i="2" s="1"/>
  <c r="F6" i="3"/>
  <c r="F20" i="1"/>
  <c r="F23" i="1" s="1"/>
  <c r="M6" i="43"/>
  <c r="N21" i="2" s="1"/>
  <c r="N25" i="2" s="1"/>
  <c r="M17" i="3" s="1"/>
  <c r="K16" i="1"/>
  <c r="M19" i="9"/>
  <c r="M8" i="9" s="1"/>
  <c r="M8" i="1" s="1"/>
  <c r="M7" i="1"/>
  <c r="L6" i="1"/>
  <c r="L6" i="9"/>
  <c r="M7" i="2" s="1"/>
  <c r="N27" i="9"/>
  <c r="N28" i="9"/>
  <c r="N26" i="9"/>
  <c r="O32" i="9"/>
  <c r="N47" i="9"/>
  <c r="N43" i="9"/>
  <c r="N16" i="9" s="1"/>
  <c r="O16" i="9" s="1"/>
  <c r="N48" i="9"/>
  <c r="N41" i="9"/>
  <c r="N49" i="9"/>
  <c r="N42" i="9"/>
  <c r="N15" i="9" s="1"/>
  <c r="O15" i="9" s="1"/>
  <c r="AB33" i="9"/>
  <c r="P35" i="9"/>
  <c r="P36" i="9" s="1"/>
  <c r="L16" i="1" l="1"/>
  <c r="L17" i="1" s="1"/>
  <c r="M12" i="1"/>
  <c r="F42" i="2"/>
  <c r="F43" i="2" s="1"/>
  <c r="F41" i="2"/>
  <c r="L15" i="3"/>
  <c r="F26" i="1"/>
  <c r="F12" i="3"/>
  <c r="M6" i="9"/>
  <c r="N7" i="2" s="1"/>
  <c r="M6" i="1"/>
  <c r="K17" i="1"/>
  <c r="N7" i="43"/>
  <c r="O7" i="43" s="1"/>
  <c r="N8" i="43"/>
  <c r="O8" i="43" s="1"/>
  <c r="M11" i="1"/>
  <c r="N25" i="9"/>
  <c r="N9" i="9" s="1"/>
  <c r="N9" i="1" s="1"/>
  <c r="O9" i="1" s="1"/>
  <c r="F24" i="1"/>
  <c r="N40" i="9"/>
  <c r="O40" i="9" s="1"/>
  <c r="N14" i="9"/>
  <c r="N21" i="9"/>
  <c r="O21" i="9" s="1"/>
  <c r="O48" i="9"/>
  <c r="N20" i="9"/>
  <c r="N46" i="9"/>
  <c r="O46" i="9" s="1"/>
  <c r="O47" i="9"/>
  <c r="N22" i="9"/>
  <c r="O49" i="9"/>
  <c r="Q33" i="9"/>
  <c r="P32" i="9"/>
  <c r="M15" i="3" l="1"/>
  <c r="F23" i="3"/>
  <c r="G8" i="2"/>
  <c r="M16" i="1"/>
  <c r="O9" i="9"/>
  <c r="N6" i="43"/>
  <c r="P28" i="9"/>
  <c r="P26" i="9"/>
  <c r="P27" i="9"/>
  <c r="N19" i="9"/>
  <c r="O20" i="9"/>
  <c r="P49" i="9"/>
  <c r="P47" i="9"/>
  <c r="P43" i="9"/>
  <c r="P41" i="9"/>
  <c r="P48" i="9"/>
  <c r="P42" i="9"/>
  <c r="N13" i="9"/>
  <c r="O14" i="9"/>
  <c r="Q35" i="9"/>
  <c r="Q36" i="9" s="1"/>
  <c r="F16" i="3" l="1"/>
  <c r="F24" i="3"/>
  <c r="O21" i="2"/>
  <c r="N12" i="1"/>
  <c r="M17" i="1"/>
  <c r="P8" i="43"/>
  <c r="P7" i="43"/>
  <c r="O6" i="43"/>
  <c r="O19" i="9"/>
  <c r="N8" i="9"/>
  <c r="O13" i="9"/>
  <c r="N7" i="9"/>
  <c r="F28" i="1"/>
  <c r="P25" i="9"/>
  <c r="P9" i="9" s="1"/>
  <c r="P16" i="9"/>
  <c r="P21" i="9"/>
  <c r="P14" i="9"/>
  <c r="P40" i="9"/>
  <c r="P20" i="9"/>
  <c r="P46" i="9"/>
  <c r="P15" i="9"/>
  <c r="P22" i="9"/>
  <c r="Q32" i="9"/>
  <c r="R33" i="9"/>
  <c r="F9" i="3" l="1"/>
  <c r="G33" i="2"/>
  <c r="G34" i="2" s="1"/>
  <c r="G37" i="2" s="1"/>
  <c r="P6" i="43"/>
  <c r="N11" i="1"/>
  <c r="O11" i="1" s="1"/>
  <c r="O12" i="1"/>
  <c r="P21" i="2"/>
  <c r="P25" i="2" s="1"/>
  <c r="O25" i="2"/>
  <c r="N17" i="3" s="1"/>
  <c r="O17" i="3" s="1"/>
  <c r="P9" i="1"/>
  <c r="N7" i="1"/>
  <c r="N6" i="9"/>
  <c r="O7" i="9"/>
  <c r="N8" i="1"/>
  <c r="O8" i="1" s="1"/>
  <c r="O8" i="9"/>
  <c r="F29" i="1"/>
  <c r="Q27" i="9"/>
  <c r="Q28" i="9"/>
  <c r="Q26" i="9"/>
  <c r="Q49" i="9"/>
  <c r="Q47" i="9"/>
  <c r="Q43" i="9"/>
  <c r="Q41" i="9"/>
  <c r="Q48" i="9"/>
  <c r="Q42" i="9"/>
  <c r="P13" i="9"/>
  <c r="P7" i="9" s="1"/>
  <c r="P19" i="9"/>
  <c r="P8" i="9" s="1"/>
  <c r="R35" i="9"/>
  <c r="R36" i="9" s="1"/>
  <c r="P12" i="1" l="1"/>
  <c r="Q21" i="2"/>
  <c r="Q25" i="2" s="1"/>
  <c r="P17" i="3" s="1"/>
  <c r="O6" i="9"/>
  <c r="O7" i="2"/>
  <c r="F18" i="3"/>
  <c r="Q7" i="43"/>
  <c r="Q8" i="43"/>
  <c r="N6" i="1"/>
  <c r="O7" i="1"/>
  <c r="P8" i="1"/>
  <c r="P6" i="9"/>
  <c r="Q7" i="2" s="1"/>
  <c r="P7" i="1"/>
  <c r="Q25" i="9"/>
  <c r="Q9" i="9" s="1"/>
  <c r="Q16" i="9"/>
  <c r="Q21" i="9"/>
  <c r="Q46" i="9"/>
  <c r="Q20" i="9"/>
  <c r="Q15" i="9"/>
  <c r="Q14" i="9"/>
  <c r="Q40" i="9"/>
  <c r="Q22" i="9"/>
  <c r="S33" i="9"/>
  <c r="S35" i="9" s="1"/>
  <c r="S36" i="9" s="1"/>
  <c r="R32" i="9"/>
  <c r="P11" i="1" l="1"/>
  <c r="P7" i="2"/>
  <c r="P15" i="3" s="1"/>
  <c r="N15" i="3"/>
  <c r="O15" i="3" s="1"/>
  <c r="F33" i="3"/>
  <c r="N16" i="1"/>
  <c r="O6" i="1"/>
  <c r="Q6" i="43"/>
  <c r="P6" i="1"/>
  <c r="Q9" i="1"/>
  <c r="R27" i="9"/>
  <c r="R28" i="9"/>
  <c r="R26" i="9"/>
  <c r="Q19" i="9"/>
  <c r="Q8" i="9" s="1"/>
  <c r="R48" i="9"/>
  <c r="R42" i="9"/>
  <c r="R49" i="9"/>
  <c r="R47" i="9"/>
  <c r="R43" i="9"/>
  <c r="R41" i="9"/>
  <c r="Q13" i="9"/>
  <c r="Q7" i="9" s="1"/>
  <c r="S32" i="9"/>
  <c r="T33" i="9"/>
  <c r="T35" i="9" s="1"/>
  <c r="T36" i="9" s="1"/>
  <c r="Q12" i="1" l="1"/>
  <c r="R21" i="2"/>
  <c r="R25" i="2" s="1"/>
  <c r="Q17" i="3" s="1"/>
  <c r="F35" i="3"/>
  <c r="G6" i="2" s="1"/>
  <c r="N17" i="1"/>
  <c r="O16" i="1"/>
  <c r="O17" i="1" s="1"/>
  <c r="R8" i="43"/>
  <c r="R7" i="43"/>
  <c r="Q6" i="9"/>
  <c r="R7" i="2" s="1"/>
  <c r="Q7" i="1"/>
  <c r="P16" i="1"/>
  <c r="Q8" i="1"/>
  <c r="R25" i="9"/>
  <c r="R9" i="9" s="1"/>
  <c r="S27" i="9"/>
  <c r="S28" i="9"/>
  <c r="S26" i="9"/>
  <c r="R21" i="9"/>
  <c r="R14" i="9"/>
  <c r="R16" i="9"/>
  <c r="R20" i="9"/>
  <c r="R46" i="9"/>
  <c r="R22" i="9"/>
  <c r="S43" i="9"/>
  <c r="S16" i="9" s="1"/>
  <c r="S41" i="9"/>
  <c r="S48" i="9"/>
  <c r="S42" i="9"/>
  <c r="S49" i="9"/>
  <c r="S22" i="9" s="1"/>
  <c r="S47" i="9"/>
  <c r="R40" i="9"/>
  <c r="R15" i="9"/>
  <c r="T32" i="9"/>
  <c r="U33" i="9"/>
  <c r="U35" i="9" s="1"/>
  <c r="U36" i="9" s="1"/>
  <c r="Q15" i="3" l="1"/>
  <c r="R6" i="43"/>
  <c r="G10" i="2"/>
  <c r="G16" i="2" s="1"/>
  <c r="G6" i="3"/>
  <c r="G20" i="1"/>
  <c r="Q11" i="1"/>
  <c r="S20" i="9"/>
  <c r="S8" i="43"/>
  <c r="S14" i="9"/>
  <c r="S7" i="43"/>
  <c r="P17" i="1"/>
  <c r="Q6" i="1"/>
  <c r="R9" i="1"/>
  <c r="S25" i="9"/>
  <c r="S9" i="9" s="1"/>
  <c r="S9" i="1" s="1"/>
  <c r="T27" i="9"/>
  <c r="T28" i="9"/>
  <c r="T26" i="9"/>
  <c r="S46" i="9"/>
  <c r="S21" i="9"/>
  <c r="R13" i="9"/>
  <c r="R7" i="9" s="1"/>
  <c r="T48" i="9"/>
  <c r="T21" i="9" s="1"/>
  <c r="T42" i="9"/>
  <c r="T49" i="9"/>
  <c r="T47" i="9"/>
  <c r="T43" i="9"/>
  <c r="T41" i="9"/>
  <c r="S40" i="9"/>
  <c r="S15" i="9"/>
  <c r="R19" i="9"/>
  <c r="R8" i="9" s="1"/>
  <c r="V33" i="9"/>
  <c r="U32" i="9"/>
  <c r="R12" i="1" l="1"/>
  <c r="S21" i="2"/>
  <c r="S25" i="2" s="1"/>
  <c r="R17" i="3" s="1"/>
  <c r="G12" i="3"/>
  <c r="G23" i="1"/>
  <c r="G41" i="2"/>
  <c r="G42" i="2"/>
  <c r="G43" i="2" s="1"/>
  <c r="G35" i="2"/>
  <c r="Q16" i="1"/>
  <c r="T7" i="43"/>
  <c r="T8" i="43"/>
  <c r="S19" i="9"/>
  <c r="S8" i="9" s="1"/>
  <c r="S8" i="1" s="1"/>
  <c r="T25" i="9"/>
  <c r="T9" i="9" s="1"/>
  <c r="T9" i="1" s="1"/>
  <c r="S6" i="43"/>
  <c r="R6" i="9"/>
  <c r="S7" i="2" s="1"/>
  <c r="R8" i="1"/>
  <c r="R7" i="1"/>
  <c r="U28" i="9"/>
  <c r="U26" i="9"/>
  <c r="U27" i="9"/>
  <c r="S13" i="9"/>
  <c r="S7" i="9" s="1"/>
  <c r="T22" i="9"/>
  <c r="T15" i="9"/>
  <c r="T14" i="9"/>
  <c r="T40" i="9"/>
  <c r="T16" i="9"/>
  <c r="U48" i="9"/>
  <c r="U21" i="9" s="1"/>
  <c r="U42" i="9"/>
  <c r="U15" i="9" s="1"/>
  <c r="U49" i="9"/>
  <c r="U22" i="9" s="1"/>
  <c r="U47" i="9"/>
  <c r="U43" i="9"/>
  <c r="U16" i="9" s="1"/>
  <c r="U41" i="9"/>
  <c r="T20" i="9"/>
  <c r="T46" i="9"/>
  <c r="V35" i="9"/>
  <c r="V36" i="9" s="1"/>
  <c r="R11" i="1" l="1"/>
  <c r="Q17" i="1"/>
  <c r="T6" i="43"/>
  <c r="U21" i="2" s="1"/>
  <c r="U25" i="2" s="1"/>
  <c r="R15" i="3"/>
  <c r="S12" i="1"/>
  <c r="T21" i="2"/>
  <c r="T25" i="2" s="1"/>
  <c r="S17" i="3" s="1"/>
  <c r="G26" i="1"/>
  <c r="G28" i="1" s="1"/>
  <c r="G24" i="1"/>
  <c r="G23" i="3"/>
  <c r="U7" i="43"/>
  <c r="U8" i="43"/>
  <c r="R6" i="1"/>
  <c r="S6" i="9"/>
  <c r="T7" i="2" s="1"/>
  <c r="S7" i="1"/>
  <c r="S6" i="1" s="1"/>
  <c r="T13" i="9"/>
  <c r="T7" i="9" s="1"/>
  <c r="U25" i="9"/>
  <c r="U9" i="9" s="1"/>
  <c r="U40" i="9"/>
  <c r="U14" i="9"/>
  <c r="U13" i="9" s="1"/>
  <c r="U7" i="9" s="1"/>
  <c r="U20" i="9"/>
  <c r="U19" i="9" s="1"/>
  <c r="U8" i="9" s="1"/>
  <c r="U8" i="1" s="1"/>
  <c r="U46" i="9"/>
  <c r="T19" i="9"/>
  <c r="T8" i="9" s="1"/>
  <c r="W33" i="9"/>
  <c r="W35" i="9" s="1"/>
  <c r="W36" i="9" s="1"/>
  <c r="V32" i="9"/>
  <c r="T12" i="1" l="1"/>
  <c r="T11" i="1" s="1"/>
  <c r="T17" i="3"/>
  <c r="S15" i="3"/>
  <c r="G9" i="3"/>
  <c r="H33" i="2"/>
  <c r="H34" i="2" s="1"/>
  <c r="H37" i="2" s="1"/>
  <c r="G24" i="3"/>
  <c r="H8" i="2"/>
  <c r="R16" i="1"/>
  <c r="S11" i="1"/>
  <c r="U6" i="43"/>
  <c r="U6" i="9"/>
  <c r="V7" i="2" s="1"/>
  <c r="U7" i="1"/>
  <c r="G29" i="1"/>
  <c r="U9" i="1"/>
  <c r="T6" i="9"/>
  <c r="U7" i="2" s="1"/>
  <c r="T7" i="1"/>
  <c r="T8" i="1"/>
  <c r="V28" i="9"/>
  <c r="V26" i="9"/>
  <c r="V27" i="9"/>
  <c r="V49" i="9"/>
  <c r="V47" i="9"/>
  <c r="V43" i="9"/>
  <c r="V41" i="9"/>
  <c r="V48" i="9"/>
  <c r="V21" i="9" s="1"/>
  <c r="V42" i="9"/>
  <c r="X33" i="9"/>
  <c r="X35" i="9" s="1"/>
  <c r="X36" i="9" s="1"/>
  <c r="W32" i="9"/>
  <c r="R17" i="1" l="1"/>
  <c r="U15" i="3"/>
  <c r="U12" i="1"/>
  <c r="V21" i="2"/>
  <c r="V25" i="2" s="1"/>
  <c r="U17" i="3" s="1"/>
  <c r="T15" i="3"/>
  <c r="G16" i="3"/>
  <c r="G18" i="3" s="1"/>
  <c r="S16" i="1"/>
  <c r="S17" i="1" s="1"/>
  <c r="V8" i="43"/>
  <c r="V14" i="9"/>
  <c r="V7" i="43"/>
  <c r="U6" i="1"/>
  <c r="T6" i="1"/>
  <c r="V25" i="9"/>
  <c r="V9" i="9" s="1"/>
  <c r="W28" i="9"/>
  <c r="W26" i="9"/>
  <c r="W27" i="9"/>
  <c r="V46" i="9"/>
  <c r="V22" i="9"/>
  <c r="V15" i="9"/>
  <c r="V40" i="9"/>
  <c r="V16" i="9"/>
  <c r="V20" i="9"/>
  <c r="W49" i="9"/>
  <c r="W22" i="9" s="1"/>
  <c r="W47" i="9"/>
  <c r="W43" i="9"/>
  <c r="W16" i="9" s="1"/>
  <c r="W41" i="9"/>
  <c r="W48" i="9"/>
  <c r="W21" i="9" s="1"/>
  <c r="W42" i="9"/>
  <c r="W15" i="9" s="1"/>
  <c r="Y33" i="9"/>
  <c r="Y35" i="9" s="1"/>
  <c r="Y36" i="9" s="1"/>
  <c r="X32" i="9"/>
  <c r="G33" i="3" l="1"/>
  <c r="T16" i="1"/>
  <c r="T17" i="1" s="1"/>
  <c r="W8" i="43"/>
  <c r="V6" i="43"/>
  <c r="U11" i="1"/>
  <c r="W7" i="43"/>
  <c r="W25" i="9"/>
  <c r="W9" i="9" s="1"/>
  <c r="W9" i="1" s="1"/>
  <c r="V13" i="9"/>
  <c r="V7" i="9" s="1"/>
  <c r="V9" i="1"/>
  <c r="X28" i="9"/>
  <c r="X26" i="9"/>
  <c r="X27" i="9"/>
  <c r="W40" i="9"/>
  <c r="W14" i="9"/>
  <c r="W13" i="9" s="1"/>
  <c r="W7" i="9" s="1"/>
  <c r="X49" i="9"/>
  <c r="X22" i="9" s="1"/>
  <c r="X47" i="9"/>
  <c r="X43" i="9"/>
  <c r="X16" i="9" s="1"/>
  <c r="X41" i="9"/>
  <c r="X48" i="9"/>
  <c r="X21" i="9" s="1"/>
  <c r="X42" i="9"/>
  <c r="W20" i="9"/>
  <c r="W19" i="9" s="1"/>
  <c r="W8" i="9" s="1"/>
  <c r="W8" i="1" s="1"/>
  <c r="W46" i="9"/>
  <c r="V19" i="9"/>
  <c r="V8" i="9" s="1"/>
  <c r="Y32" i="9"/>
  <c r="Z33" i="9"/>
  <c r="Z35" i="9" s="1"/>
  <c r="Z36" i="9" s="1"/>
  <c r="V12" i="1" l="1"/>
  <c r="W21" i="2"/>
  <c r="W25" i="2" s="1"/>
  <c r="V17" i="3" s="1"/>
  <c r="G35" i="3"/>
  <c r="H6" i="2" s="1"/>
  <c r="U16" i="1"/>
  <c r="U17" i="1" s="1"/>
  <c r="X7" i="43"/>
  <c r="X8" i="43"/>
  <c r="W6" i="43"/>
  <c r="W6" i="9"/>
  <c r="X7" i="2" s="1"/>
  <c r="W7" i="1"/>
  <c r="W6" i="1" s="1"/>
  <c r="V8" i="1"/>
  <c r="V6" i="9"/>
  <c r="W7" i="2" s="1"/>
  <c r="V7" i="1"/>
  <c r="Y27" i="9"/>
  <c r="Y28" i="9"/>
  <c r="Y26" i="9"/>
  <c r="X25" i="9"/>
  <c r="X9" i="9" s="1"/>
  <c r="X9" i="1" s="1"/>
  <c r="Y49" i="9"/>
  <c r="Y22" i="9" s="1"/>
  <c r="Y47" i="9"/>
  <c r="Y43" i="9"/>
  <c r="Y16" i="9" s="1"/>
  <c r="Y41" i="9"/>
  <c r="Y48" i="9"/>
  <c r="Y21" i="9" s="1"/>
  <c r="Y42" i="9"/>
  <c r="Y15" i="9" s="1"/>
  <c r="X40" i="9"/>
  <c r="X14" i="9"/>
  <c r="X15" i="9"/>
  <c r="X46" i="9"/>
  <c r="X20" i="9"/>
  <c r="X19" i="9" s="1"/>
  <c r="X8" i="9" s="1"/>
  <c r="X8" i="1" s="1"/>
  <c r="Z32" i="9"/>
  <c r="AA33" i="9"/>
  <c r="AA35" i="9" s="1"/>
  <c r="W12" i="1" l="1"/>
  <c r="W11" i="1" s="1"/>
  <c r="W16" i="1" s="1"/>
  <c r="W17" i="1" s="1"/>
  <c r="X21" i="2"/>
  <c r="X25" i="2" s="1"/>
  <c r="W17" i="3" s="1"/>
  <c r="Y7" i="43"/>
  <c r="W15" i="3"/>
  <c r="V15" i="3"/>
  <c r="H10" i="2"/>
  <c r="H16" i="2" s="1"/>
  <c r="H6" i="3"/>
  <c r="H20" i="1"/>
  <c r="X6" i="43"/>
  <c r="Y8" i="43"/>
  <c r="V11" i="1"/>
  <c r="V6" i="1"/>
  <c r="X13" i="9"/>
  <c r="X7" i="9" s="1"/>
  <c r="Y25" i="9"/>
  <c r="Y9" i="9" s="1"/>
  <c r="Y9" i="1" s="1"/>
  <c r="Z27" i="9"/>
  <c r="Z28" i="9"/>
  <c r="Z26" i="9"/>
  <c r="Z48" i="9"/>
  <c r="Z21" i="9" s="1"/>
  <c r="Z42" i="9"/>
  <c r="Z49" i="9"/>
  <c r="Z22" i="9" s="1"/>
  <c r="Z47" i="9"/>
  <c r="Z43" i="9"/>
  <c r="Z16" i="9" s="1"/>
  <c r="Z41" i="9"/>
  <c r="Y14" i="9"/>
  <c r="Y13" i="9" s="1"/>
  <c r="Y7" i="9" s="1"/>
  <c r="Y40" i="9"/>
  <c r="Y46" i="9"/>
  <c r="Y20" i="9"/>
  <c r="Y19" i="9" s="1"/>
  <c r="Y8" i="9" s="1"/>
  <c r="Y8" i="1" s="1"/>
  <c r="AA36" i="9"/>
  <c r="AB35" i="9"/>
  <c r="Y6" i="43" l="1"/>
  <c r="Y12" i="1" s="1"/>
  <c r="Y11" i="1" s="1"/>
  <c r="X12" i="1"/>
  <c r="X11" i="1" s="1"/>
  <c r="Y21" i="2"/>
  <c r="Y25" i="2" s="1"/>
  <c r="X17" i="3" s="1"/>
  <c r="H12" i="3"/>
  <c r="H23" i="1"/>
  <c r="H41" i="2"/>
  <c r="H35" i="2"/>
  <c r="H42" i="2"/>
  <c r="H43" i="2" s="1"/>
  <c r="Z8" i="43"/>
  <c r="V16" i="1"/>
  <c r="V17" i="1" s="1"/>
  <c r="Z25" i="9"/>
  <c r="Z9" i="9" s="1"/>
  <c r="Z9" i="1" s="1"/>
  <c r="Z14" i="9"/>
  <c r="Z7" i="43"/>
  <c r="Y6" i="9"/>
  <c r="Z7" i="2" s="1"/>
  <c r="Y7" i="1"/>
  <c r="Y6" i="1" s="1"/>
  <c r="X6" i="9"/>
  <c r="Y7" i="2" s="1"/>
  <c r="X7" i="1"/>
  <c r="X6" i="1" s="1"/>
  <c r="Z20" i="9"/>
  <c r="Z19" i="9" s="1"/>
  <c r="Z8" i="9" s="1"/>
  <c r="Z46" i="9"/>
  <c r="Z40" i="9"/>
  <c r="Z15" i="9"/>
  <c r="AA32" i="9"/>
  <c r="AB36" i="9"/>
  <c r="AC33" i="9" s="1"/>
  <c r="Z6" i="43" l="1"/>
  <c r="Z12" i="1" s="1"/>
  <c r="Z11" i="1" s="1"/>
  <c r="Z21" i="2"/>
  <c r="Z25" i="2" s="1"/>
  <c r="Y17" i="3" s="1"/>
  <c r="X16" i="1"/>
  <c r="X17" i="1" s="1"/>
  <c r="Y15" i="3"/>
  <c r="X15" i="3"/>
  <c r="H26" i="1"/>
  <c r="H28" i="1" s="1"/>
  <c r="H24" i="1"/>
  <c r="H23" i="3"/>
  <c r="Y16" i="1"/>
  <c r="Y17" i="1" s="1"/>
  <c r="Z13" i="9"/>
  <c r="Z7" i="9" s="1"/>
  <c r="Z7" i="1" s="1"/>
  <c r="Z8" i="1"/>
  <c r="AA27" i="9"/>
  <c r="AB27" i="9" s="1"/>
  <c r="AA28" i="9"/>
  <c r="AB28" i="9" s="1"/>
  <c r="AA26" i="9"/>
  <c r="AB32" i="9"/>
  <c r="AA48" i="9"/>
  <c r="AA42" i="9"/>
  <c r="AA43" i="9"/>
  <c r="AA41" i="9"/>
  <c r="AA49" i="9"/>
  <c r="AA47" i="9"/>
  <c r="AC35" i="9"/>
  <c r="AC36" i="9" s="1"/>
  <c r="AO33" i="9"/>
  <c r="AA21" i="2" l="1"/>
  <c r="AA25" i="2" s="1"/>
  <c r="Z17" i="3" s="1"/>
  <c r="Z6" i="9"/>
  <c r="AA7" i="2" s="1"/>
  <c r="Z15" i="3" s="1"/>
  <c r="Z6" i="1"/>
  <c r="Z16" i="1" s="1"/>
  <c r="Z17" i="1" s="1"/>
  <c r="H9" i="3"/>
  <c r="I33" i="2"/>
  <c r="I34" i="2" s="1"/>
  <c r="I37" i="2" s="1"/>
  <c r="H24" i="3"/>
  <c r="I8" i="2"/>
  <c r="AA8" i="43"/>
  <c r="AB8" i="43" s="1"/>
  <c r="AA7" i="43"/>
  <c r="H29" i="1"/>
  <c r="AA25" i="9"/>
  <c r="AB26" i="9"/>
  <c r="AA20" i="9"/>
  <c r="AB47" i="9"/>
  <c r="AA40" i="9"/>
  <c r="AB40" i="9" s="1"/>
  <c r="AA15" i="9"/>
  <c r="AB15" i="9" s="1"/>
  <c r="AB42" i="9"/>
  <c r="AA22" i="9"/>
  <c r="AB22" i="9" s="1"/>
  <c r="AB49" i="9"/>
  <c r="AA14" i="9"/>
  <c r="AB41" i="9"/>
  <c r="AA16" i="9"/>
  <c r="AB16" i="9" s="1"/>
  <c r="AB43" i="9"/>
  <c r="AA46" i="9"/>
  <c r="AB46" i="9" s="1"/>
  <c r="AA21" i="9"/>
  <c r="AB21" i="9" s="1"/>
  <c r="AB48" i="9"/>
  <c r="AD33" i="9"/>
  <c r="AD35" i="9" s="1"/>
  <c r="AD36" i="9" s="1"/>
  <c r="AC32" i="9"/>
  <c r="H16" i="3" l="1"/>
  <c r="H18" i="3" s="1"/>
  <c r="AA6" i="43"/>
  <c r="AB7" i="43"/>
  <c r="AB25" i="9"/>
  <c r="AA9" i="9"/>
  <c r="AC28" i="9"/>
  <c r="AC26" i="9"/>
  <c r="AC27" i="9"/>
  <c r="AC42" i="9"/>
  <c r="AC49" i="9"/>
  <c r="AC47" i="9"/>
  <c r="AC43" i="9"/>
  <c r="AC41" i="9"/>
  <c r="AC48" i="9"/>
  <c r="AC21" i="9" s="1"/>
  <c r="AA13" i="9"/>
  <c r="AB14" i="9"/>
  <c r="AA19" i="9"/>
  <c r="AB20" i="9"/>
  <c r="AE33" i="9"/>
  <c r="AD32" i="9"/>
  <c r="AC7" i="43" l="1"/>
  <c r="AA12" i="1"/>
  <c r="AB12" i="1" s="1"/>
  <c r="AB21" i="2"/>
  <c r="H33" i="3"/>
  <c r="AC8" i="43"/>
  <c r="AB6" i="43"/>
  <c r="AB19" i="9"/>
  <c r="AA8" i="9"/>
  <c r="AB13" i="9"/>
  <c r="AA7" i="9"/>
  <c r="AA9" i="1"/>
  <c r="AB9" i="1" s="1"/>
  <c r="AB9" i="9"/>
  <c r="AD28" i="9"/>
  <c r="AD26" i="9"/>
  <c r="AD27" i="9"/>
  <c r="AC25" i="9"/>
  <c r="AC9" i="9" s="1"/>
  <c r="AD49" i="9"/>
  <c r="AD22" i="9" s="1"/>
  <c r="AD47" i="9"/>
  <c r="AD43" i="9"/>
  <c r="AD16" i="9" s="1"/>
  <c r="AD41" i="9"/>
  <c r="AD48" i="9"/>
  <c r="AD21" i="9" s="1"/>
  <c r="AD42" i="9"/>
  <c r="AD15" i="9" s="1"/>
  <c r="AC14" i="9"/>
  <c r="AC40" i="9"/>
  <c r="AC22" i="9"/>
  <c r="AC16" i="9"/>
  <c r="AC20" i="9"/>
  <c r="AC46" i="9"/>
  <c r="AC15" i="9"/>
  <c r="AE35" i="9"/>
  <c r="AE36" i="9" s="1"/>
  <c r="AC6" i="43" l="1"/>
  <c r="AC12" i="1" s="1"/>
  <c r="AC21" i="2"/>
  <c r="AC25" i="2" s="1"/>
  <c r="AB25" i="2"/>
  <c r="AA17" i="3" s="1"/>
  <c r="AB17" i="3" s="1"/>
  <c r="H35" i="3"/>
  <c r="I6" i="2" s="1"/>
  <c r="AD7" i="43"/>
  <c r="AD8" i="43"/>
  <c r="AA11" i="1"/>
  <c r="AB11" i="1" s="1"/>
  <c r="AA8" i="1"/>
  <c r="AB8" i="1" s="1"/>
  <c r="AB8" i="9"/>
  <c r="AC9" i="1"/>
  <c r="AA6" i="9"/>
  <c r="AA7" i="1"/>
  <c r="AB7" i="1" s="1"/>
  <c r="AB7" i="9"/>
  <c r="AD25" i="9"/>
  <c r="AD9" i="9" s="1"/>
  <c r="AD9" i="1" s="1"/>
  <c r="AC13" i="9"/>
  <c r="AC7" i="9" s="1"/>
  <c r="AC19" i="9"/>
  <c r="AC8" i="9" s="1"/>
  <c r="AD40" i="9"/>
  <c r="AD14" i="9"/>
  <c r="AD13" i="9" s="1"/>
  <c r="AD7" i="9" s="1"/>
  <c r="AD20" i="9"/>
  <c r="AD19" i="9" s="1"/>
  <c r="AD8" i="9" s="1"/>
  <c r="AD8" i="1" s="1"/>
  <c r="AD46" i="9"/>
  <c r="AF33" i="9"/>
  <c r="AE32" i="9"/>
  <c r="AD21" i="2" l="1"/>
  <c r="AD25" i="2" s="1"/>
  <c r="AC17" i="3" s="1"/>
  <c r="AB6" i="9"/>
  <c r="AB7" i="2"/>
  <c r="I10" i="2"/>
  <c r="I16" i="2" s="1"/>
  <c r="I6" i="3"/>
  <c r="I20" i="1"/>
  <c r="AC11" i="1"/>
  <c r="AD6" i="43"/>
  <c r="AC6" i="9"/>
  <c r="AD7" i="2" s="1"/>
  <c r="AC7" i="1"/>
  <c r="AA6" i="1"/>
  <c r="AC8" i="1"/>
  <c r="AD6" i="9"/>
  <c r="AE7" i="2" s="1"/>
  <c r="AD7" i="1"/>
  <c r="AD6" i="1" s="1"/>
  <c r="AE26" i="9"/>
  <c r="AE27" i="9"/>
  <c r="AE28" i="9"/>
  <c r="AE43" i="9"/>
  <c r="AE41" i="9"/>
  <c r="AE48" i="9"/>
  <c r="AE42" i="9"/>
  <c r="AE49" i="9"/>
  <c r="AE47" i="9"/>
  <c r="AF35" i="9"/>
  <c r="AF36" i="9" s="1"/>
  <c r="AE8" i="43" l="1"/>
  <c r="AD15" i="3"/>
  <c r="AD12" i="1"/>
  <c r="AE21" i="2"/>
  <c r="AE25" i="2" s="1"/>
  <c r="AD17" i="3" s="1"/>
  <c r="AC7" i="2"/>
  <c r="AC15" i="3" s="1"/>
  <c r="AA15" i="3"/>
  <c r="AB15" i="3" s="1"/>
  <c r="I12" i="3"/>
  <c r="I23" i="1"/>
  <c r="I35" i="2"/>
  <c r="I41" i="2"/>
  <c r="I42" i="2"/>
  <c r="I43" i="2" s="1"/>
  <c r="AA16" i="1"/>
  <c r="AB16" i="1" s="1"/>
  <c r="AB6" i="1"/>
  <c r="AE7" i="43"/>
  <c r="AC6" i="1"/>
  <c r="AE25" i="9"/>
  <c r="AE9" i="9" s="1"/>
  <c r="AE40" i="9"/>
  <c r="AE15" i="9"/>
  <c r="AE14" i="9"/>
  <c r="AE22" i="9"/>
  <c r="AE21" i="9"/>
  <c r="AE16" i="9"/>
  <c r="AE46" i="9"/>
  <c r="AE20" i="9"/>
  <c r="AF32" i="9"/>
  <c r="AG33" i="9"/>
  <c r="AB17" i="1" l="1"/>
  <c r="I26" i="1"/>
  <c r="I28" i="1" s="1"/>
  <c r="I24" i="1"/>
  <c r="I23" i="3"/>
  <c r="AA17" i="1"/>
  <c r="AD11" i="1"/>
  <c r="AE6" i="43"/>
  <c r="AC16" i="1"/>
  <c r="AE9" i="1"/>
  <c r="AF27" i="9"/>
  <c r="AF28" i="9"/>
  <c r="AF26" i="9"/>
  <c r="AE19" i="9"/>
  <c r="AE8" i="9" s="1"/>
  <c r="AF48" i="9"/>
  <c r="AF42" i="9"/>
  <c r="AF49" i="9"/>
  <c r="AF47" i="9"/>
  <c r="AF43" i="9"/>
  <c r="AF41" i="9"/>
  <c r="AE13" i="9"/>
  <c r="AE7" i="9" s="1"/>
  <c r="AG35" i="9"/>
  <c r="AG36" i="9" s="1"/>
  <c r="AE12" i="1" l="1"/>
  <c r="AF21" i="2"/>
  <c r="AF25" i="2" s="1"/>
  <c r="AE17" i="3" s="1"/>
  <c r="I9" i="3"/>
  <c r="J33" i="2"/>
  <c r="J34" i="2" s="1"/>
  <c r="J37" i="2" s="1"/>
  <c r="I24" i="3"/>
  <c r="J8" i="2"/>
  <c r="AD16" i="1"/>
  <c r="AD17" i="1" s="1"/>
  <c r="AF7" i="43"/>
  <c r="AF8" i="43"/>
  <c r="I29" i="1"/>
  <c r="AE8" i="1"/>
  <c r="AE6" i="9"/>
  <c r="AF7" i="2" s="1"/>
  <c r="AE7" i="1"/>
  <c r="AC17" i="1"/>
  <c r="AF25" i="9"/>
  <c r="AF9" i="9" s="1"/>
  <c r="AF16" i="9"/>
  <c r="AF46" i="9"/>
  <c r="AF20" i="9"/>
  <c r="AF15" i="9"/>
  <c r="AF22" i="9"/>
  <c r="AF21" i="9"/>
  <c r="AF40" i="9"/>
  <c r="AF14" i="9"/>
  <c r="AG32" i="9"/>
  <c r="AH33" i="9"/>
  <c r="AH35" i="9" s="1"/>
  <c r="AH36" i="9" s="1"/>
  <c r="AE15" i="3" l="1"/>
  <c r="I16" i="3"/>
  <c r="I18" i="3" s="1"/>
  <c r="AF6" i="43"/>
  <c r="AE11" i="1"/>
  <c r="AF9" i="1"/>
  <c r="AE6" i="1"/>
  <c r="AG27" i="9"/>
  <c r="AG28" i="9"/>
  <c r="AG26" i="9"/>
  <c r="AF19" i="9"/>
  <c r="AF8" i="9" s="1"/>
  <c r="AF13" i="9"/>
  <c r="AF7" i="9" s="1"/>
  <c r="AG48" i="9"/>
  <c r="AG42" i="9"/>
  <c r="AG49" i="9"/>
  <c r="AG47" i="9"/>
  <c r="AG43" i="9"/>
  <c r="AG41" i="9"/>
  <c r="AH32" i="9"/>
  <c r="AI33" i="9"/>
  <c r="AI35" i="9" s="1"/>
  <c r="AI36" i="9" s="1"/>
  <c r="AF12" i="1" l="1"/>
  <c r="AG21" i="2"/>
  <c r="AG25" i="2" s="1"/>
  <c r="AF17" i="3" s="1"/>
  <c r="I33" i="3"/>
  <c r="AE16" i="1"/>
  <c r="AE17" i="1" s="1"/>
  <c r="AG7" i="43"/>
  <c r="AG8" i="43"/>
  <c r="AF8" i="1"/>
  <c r="AF6" i="9"/>
  <c r="AG7" i="2" s="1"/>
  <c r="AF7" i="1"/>
  <c r="AH27" i="9"/>
  <c r="AH28" i="9"/>
  <c r="AH26" i="9"/>
  <c r="AG25" i="9"/>
  <c r="AG9" i="9" s="1"/>
  <c r="AH48" i="9"/>
  <c r="AH21" i="9" s="1"/>
  <c r="AH42" i="9"/>
  <c r="AH15" i="9" s="1"/>
  <c r="AH49" i="9"/>
  <c r="AH22" i="9" s="1"/>
  <c r="AH47" i="9"/>
  <c r="AH43" i="9"/>
  <c r="AH41" i="9"/>
  <c r="AG21" i="9"/>
  <c r="AG15" i="9"/>
  <c r="AG14" i="9"/>
  <c r="AG40" i="9"/>
  <c r="AG20" i="9"/>
  <c r="AG46" i="9"/>
  <c r="AG16" i="9"/>
  <c r="AG22" i="9"/>
  <c r="AI32" i="9"/>
  <c r="AJ33" i="9"/>
  <c r="AF15" i="3" l="1"/>
  <c r="I35" i="3"/>
  <c r="J6" i="2" s="1"/>
  <c r="AF11" i="1"/>
  <c r="AH8" i="43"/>
  <c r="AG6" i="43"/>
  <c r="AH14" i="9"/>
  <c r="AH7" i="43"/>
  <c r="AG13" i="9"/>
  <c r="AG7" i="9" s="1"/>
  <c r="AG7" i="1" s="1"/>
  <c r="AH25" i="9"/>
  <c r="AH9" i="9" s="1"/>
  <c r="AH9" i="1" s="1"/>
  <c r="AG9" i="1"/>
  <c r="AF6" i="1"/>
  <c r="AI28" i="9"/>
  <c r="AI26" i="9"/>
  <c r="AI27" i="9"/>
  <c r="AH40" i="9"/>
  <c r="AH16" i="9"/>
  <c r="AH20" i="9"/>
  <c r="AH19" i="9" s="1"/>
  <c r="AH8" i="9" s="1"/>
  <c r="AH8" i="1" s="1"/>
  <c r="AH46" i="9"/>
  <c r="AG19" i="9"/>
  <c r="AG8" i="9" s="1"/>
  <c r="AI42" i="9"/>
  <c r="AI49" i="9"/>
  <c r="AI47" i="9"/>
  <c r="AI43" i="9"/>
  <c r="AI16" i="9" s="1"/>
  <c r="AI41" i="9"/>
  <c r="AI48" i="9"/>
  <c r="AJ35" i="9"/>
  <c r="AJ36" i="9" s="1"/>
  <c r="AG12" i="1" l="1"/>
  <c r="AH21" i="2"/>
  <c r="AH25" i="2" s="1"/>
  <c r="AG17" i="3" s="1"/>
  <c r="AH6" i="43"/>
  <c r="J10" i="2"/>
  <c r="J16" i="2" s="1"/>
  <c r="J6" i="3"/>
  <c r="J20" i="1"/>
  <c r="AH13" i="9"/>
  <c r="AH7" i="9" s="1"/>
  <c r="AH6" i="9" s="1"/>
  <c r="AI7" i="2" s="1"/>
  <c r="AF16" i="1"/>
  <c r="AF17" i="1" s="1"/>
  <c r="AI8" i="43"/>
  <c r="AG6" i="9"/>
  <c r="AH7" i="2" s="1"/>
  <c r="AI14" i="9"/>
  <c r="AI7" i="43"/>
  <c r="AG8" i="1"/>
  <c r="AG6" i="1" s="1"/>
  <c r="AI25" i="9"/>
  <c r="AI9" i="9" s="1"/>
  <c r="AI21" i="9"/>
  <c r="AI20" i="9"/>
  <c r="AI46" i="9"/>
  <c r="AI22" i="9"/>
  <c r="AI40" i="9"/>
  <c r="AI15" i="9"/>
  <c r="AK33" i="9"/>
  <c r="AJ32" i="9"/>
  <c r="AH7" i="1" l="1"/>
  <c r="AH6" i="1" s="1"/>
  <c r="AH15" i="3"/>
  <c r="AG15" i="3"/>
  <c r="AH12" i="1"/>
  <c r="AH11" i="1" s="1"/>
  <c r="AI21" i="2"/>
  <c r="AI25" i="2" s="1"/>
  <c r="AH17" i="3" s="1"/>
  <c r="J12" i="3"/>
  <c r="J23" i="1"/>
  <c r="J42" i="2"/>
  <c r="J43" i="2" s="1"/>
  <c r="J41" i="2"/>
  <c r="J35" i="2"/>
  <c r="AI13" i="9"/>
  <c r="AI7" i="9" s="1"/>
  <c r="AI7" i="1" s="1"/>
  <c r="AG11" i="1"/>
  <c r="AG16" i="1" s="1"/>
  <c r="AG17" i="1" s="1"/>
  <c r="AI6" i="43"/>
  <c r="AI9" i="1"/>
  <c r="AI19" i="9"/>
  <c r="AI8" i="9" s="1"/>
  <c r="AJ28" i="9"/>
  <c r="AJ26" i="9"/>
  <c r="AJ27" i="9"/>
  <c r="AJ49" i="9"/>
  <c r="AJ47" i="9"/>
  <c r="AJ43" i="9"/>
  <c r="AJ41" i="9"/>
  <c r="AJ48" i="9"/>
  <c r="AJ42" i="9"/>
  <c r="AJ15" i="9" s="1"/>
  <c r="AK35" i="9"/>
  <c r="AK36" i="9" s="1"/>
  <c r="AH16" i="1" l="1"/>
  <c r="AH17" i="1" s="1"/>
  <c r="AI12" i="1"/>
  <c r="AI11" i="1" s="1"/>
  <c r="AJ21" i="2"/>
  <c r="AJ25" i="2" s="1"/>
  <c r="AI17" i="3" s="1"/>
  <c r="J26" i="1"/>
  <c r="J28" i="1" s="1"/>
  <c r="J24" i="1"/>
  <c r="J23" i="3"/>
  <c r="AJ8" i="43"/>
  <c r="AJ7" i="43"/>
  <c r="AJ25" i="9"/>
  <c r="AJ9" i="9" s="1"/>
  <c r="AJ9" i="1" s="1"/>
  <c r="AI6" i="9"/>
  <c r="AJ7" i="2" s="1"/>
  <c r="AI8" i="1"/>
  <c r="AI6" i="1" s="1"/>
  <c r="AJ46" i="9"/>
  <c r="AJ20" i="9"/>
  <c r="AJ21" i="9"/>
  <c r="AJ40" i="9"/>
  <c r="AJ14" i="9"/>
  <c r="AJ16" i="9"/>
  <c r="AJ22" i="9"/>
  <c r="AK32" i="9"/>
  <c r="AL33" i="9"/>
  <c r="AL35" i="9" s="1"/>
  <c r="AL36" i="9" s="1"/>
  <c r="AJ6" i="43" l="1"/>
  <c r="AJ12" i="1" s="1"/>
  <c r="AJ11" i="1" s="1"/>
  <c r="AI15" i="3"/>
  <c r="J24" i="3"/>
  <c r="J9" i="3"/>
  <c r="K33" i="2"/>
  <c r="K34" i="2" s="1"/>
  <c r="K37" i="2" s="1"/>
  <c r="K8" i="2"/>
  <c r="AI16" i="1"/>
  <c r="AI17" i="1" s="1"/>
  <c r="J29" i="1"/>
  <c r="AJ13" i="9"/>
  <c r="AJ7" i="9" s="1"/>
  <c r="AK28" i="9"/>
  <c r="AK26" i="9"/>
  <c r="AK27" i="9"/>
  <c r="AJ19" i="9"/>
  <c r="AJ8" i="9" s="1"/>
  <c r="AK49" i="9"/>
  <c r="AK22" i="9" s="1"/>
  <c r="AK47" i="9"/>
  <c r="AK43" i="9"/>
  <c r="AK16" i="9" s="1"/>
  <c r="AK41" i="9"/>
  <c r="AK42" i="9"/>
  <c r="AK15" i="9" s="1"/>
  <c r="AK48" i="9"/>
  <c r="AL32" i="9"/>
  <c r="AM33" i="9"/>
  <c r="AK21" i="2" l="1"/>
  <c r="AK25" i="2" s="1"/>
  <c r="AJ17" i="3" s="1"/>
  <c r="J16" i="3"/>
  <c r="J18" i="3" s="1"/>
  <c r="J33" i="3" s="1"/>
  <c r="J35" i="3" s="1"/>
  <c r="K6" i="2" s="1"/>
  <c r="AK7" i="43"/>
  <c r="AK8" i="43"/>
  <c r="AJ8" i="1"/>
  <c r="AJ6" i="9"/>
  <c r="AK7" i="2" s="1"/>
  <c r="AJ7" i="1"/>
  <c r="AL28" i="9"/>
  <c r="AL26" i="9"/>
  <c r="AL27" i="9"/>
  <c r="AK25" i="9"/>
  <c r="AK9" i="9" s="1"/>
  <c r="AK9" i="1" s="1"/>
  <c r="AK21" i="9"/>
  <c r="AK46" i="9"/>
  <c r="AK20" i="9"/>
  <c r="AL49" i="9"/>
  <c r="AL22" i="9" s="1"/>
  <c r="AL47" i="9"/>
  <c r="AL43" i="9"/>
  <c r="AL16" i="9" s="1"/>
  <c r="AL41" i="9"/>
  <c r="AL48" i="9"/>
  <c r="AL21" i="9" s="1"/>
  <c r="AL42" i="9"/>
  <c r="AL15" i="9" s="1"/>
  <c r="AK14" i="9"/>
  <c r="AK13" i="9" s="1"/>
  <c r="AK7" i="9" s="1"/>
  <c r="AK40" i="9"/>
  <c r="AM35" i="9"/>
  <c r="AM36" i="9" s="1"/>
  <c r="AJ15" i="3" l="1"/>
  <c r="K10" i="2"/>
  <c r="K16" i="2" s="1"/>
  <c r="K6" i="3"/>
  <c r="AK6" i="43"/>
  <c r="AL21" i="2" s="1"/>
  <c r="AL25" i="2" s="1"/>
  <c r="AK17" i="3" s="1"/>
  <c r="AJ6" i="1"/>
  <c r="AJ16" i="1" s="1"/>
  <c r="AJ17" i="1" s="1"/>
  <c r="AL8" i="43"/>
  <c r="AL7" i="43"/>
  <c r="AK7" i="1"/>
  <c r="K20" i="1"/>
  <c r="K12" i="3" s="1"/>
  <c r="K23" i="3" s="1"/>
  <c r="K24" i="3" s="1"/>
  <c r="AK19" i="9"/>
  <c r="AK8" i="9" s="1"/>
  <c r="AK8" i="1" s="1"/>
  <c r="AL25" i="9"/>
  <c r="AL9" i="9" s="1"/>
  <c r="AL9" i="1" s="1"/>
  <c r="AL40" i="9"/>
  <c r="AL14" i="9"/>
  <c r="AL13" i="9" s="1"/>
  <c r="AL7" i="9" s="1"/>
  <c r="AL20" i="9"/>
  <c r="AL19" i="9" s="1"/>
  <c r="AL8" i="9" s="1"/>
  <c r="AL8" i="1" s="1"/>
  <c r="AL46" i="9"/>
  <c r="AM32" i="9"/>
  <c r="AN33" i="9"/>
  <c r="AL6" i="43" l="1"/>
  <c r="AL12" i="1" s="1"/>
  <c r="AL11" i="1" s="1"/>
  <c r="AK12" i="1"/>
  <c r="AK11" i="1" s="1"/>
  <c r="K23" i="1"/>
  <c r="K26" i="1" s="1"/>
  <c r="L8" i="2" s="1"/>
  <c r="K35" i="2"/>
  <c r="K42" i="2"/>
  <c r="K43" i="2" s="1"/>
  <c r="K41" i="2"/>
  <c r="AK6" i="1"/>
  <c r="AL6" i="9"/>
  <c r="AM7" i="2" s="1"/>
  <c r="AL7" i="1"/>
  <c r="AL6" i="1" s="1"/>
  <c r="AK6" i="9"/>
  <c r="AL7" i="2" s="1"/>
  <c r="AM26" i="9"/>
  <c r="AM27" i="9"/>
  <c r="AM28" i="9"/>
  <c r="AM43" i="9"/>
  <c r="AM16" i="9" s="1"/>
  <c r="AM41" i="9"/>
  <c r="AM48" i="9"/>
  <c r="AM21" i="9" s="1"/>
  <c r="AM42" i="9"/>
  <c r="AM49" i="9"/>
  <c r="AM22" i="9" s="1"/>
  <c r="AM47" i="9"/>
  <c r="AN35" i="9"/>
  <c r="AO35" i="9" s="1"/>
  <c r="AM21" i="2" l="1"/>
  <c r="AM25" i="2" s="1"/>
  <c r="AL17" i="3" s="1"/>
  <c r="AK16" i="1"/>
  <c r="AK17" i="1" s="1"/>
  <c r="AL15" i="3"/>
  <c r="AK15" i="3"/>
  <c r="K16" i="3"/>
  <c r="AL16" i="1"/>
  <c r="AL17" i="1" s="1"/>
  <c r="AM8" i="43"/>
  <c r="AM14" i="9"/>
  <c r="AM7" i="43"/>
  <c r="K24" i="1"/>
  <c r="AM25" i="9"/>
  <c r="AM9" i="9" s="1"/>
  <c r="AM9" i="1" s="1"/>
  <c r="AM40" i="9"/>
  <c r="AM15" i="9"/>
  <c r="AM46" i="9"/>
  <c r="AM20" i="9"/>
  <c r="AM19" i="9" s="1"/>
  <c r="AM8" i="9" s="1"/>
  <c r="AM8" i="1" s="1"/>
  <c r="AN36" i="9"/>
  <c r="AM13" i="9" l="1"/>
  <c r="AM7" i="9" s="1"/>
  <c r="AM6" i="9" s="1"/>
  <c r="AN7" i="2" s="1"/>
  <c r="AM6" i="43"/>
  <c r="AN21" i="2" s="1"/>
  <c r="AN25" i="2" s="1"/>
  <c r="AM17" i="3" s="1"/>
  <c r="AO36" i="9"/>
  <c r="AP33" i="9" s="1"/>
  <c r="AN32" i="9"/>
  <c r="AM7" i="1" l="1"/>
  <c r="AM6" i="1" s="1"/>
  <c r="AM15" i="3"/>
  <c r="AM12" i="1"/>
  <c r="AM11" i="1" s="1"/>
  <c r="K28" i="1"/>
  <c r="AN27" i="9"/>
  <c r="AO27" i="9" s="1"/>
  <c r="AN28" i="9"/>
  <c r="AO28" i="9" s="1"/>
  <c r="AN26" i="9"/>
  <c r="AO32" i="9"/>
  <c r="AN48" i="9"/>
  <c r="AN42" i="9"/>
  <c r="AN49" i="9"/>
  <c r="AN47" i="9"/>
  <c r="AN43" i="9"/>
  <c r="AN41" i="9"/>
  <c r="AP35" i="9"/>
  <c r="AP36" i="9" s="1"/>
  <c r="BB33" i="9"/>
  <c r="AM16" i="1" l="1"/>
  <c r="AM17" i="1" s="1"/>
  <c r="K9" i="3"/>
  <c r="K18" i="3" s="1"/>
  <c r="K33" i="3" s="1"/>
  <c r="K35" i="3" s="1"/>
  <c r="L33" i="2"/>
  <c r="L34" i="2" s="1"/>
  <c r="L37" i="2" s="1"/>
  <c r="AN7" i="43"/>
  <c r="AO7" i="43" s="1"/>
  <c r="AN8" i="43"/>
  <c r="AO8" i="43" s="1"/>
  <c r="K29" i="1"/>
  <c r="AN25" i="9"/>
  <c r="AO26" i="9"/>
  <c r="AN16" i="9"/>
  <c r="AO16" i="9" s="1"/>
  <c r="AO43" i="9"/>
  <c r="AN15" i="9"/>
  <c r="AO15" i="9" s="1"/>
  <c r="AO42" i="9"/>
  <c r="AN40" i="9"/>
  <c r="AO40" i="9" s="1"/>
  <c r="AN14" i="9"/>
  <c r="AO41" i="9"/>
  <c r="AN46" i="9"/>
  <c r="AO46" i="9" s="1"/>
  <c r="AN20" i="9"/>
  <c r="AO20" i="9" s="1"/>
  <c r="AO47" i="9"/>
  <c r="AN22" i="9"/>
  <c r="AO22" i="9" s="1"/>
  <c r="AO49" i="9"/>
  <c r="AN21" i="9"/>
  <c r="AO48" i="9"/>
  <c r="AP32" i="9"/>
  <c r="AQ33" i="9"/>
  <c r="AQ35" i="9" s="1"/>
  <c r="AQ36" i="9" s="1"/>
  <c r="AN6" i="43" l="1"/>
  <c r="AO25" i="9"/>
  <c r="AN9" i="9"/>
  <c r="L6" i="2"/>
  <c r="AP27" i="9"/>
  <c r="AP28" i="9"/>
  <c r="AP26" i="9"/>
  <c r="AP42" i="9"/>
  <c r="AP15" i="9" s="1"/>
  <c r="AP49" i="9"/>
  <c r="AP22" i="9" s="1"/>
  <c r="AP47" i="9"/>
  <c r="AP43" i="9"/>
  <c r="AP41" i="9"/>
  <c r="AP48" i="9"/>
  <c r="AN13" i="9"/>
  <c r="AO14" i="9"/>
  <c r="AN19" i="9"/>
  <c r="AO21" i="9"/>
  <c r="AQ32" i="9"/>
  <c r="AR33" i="9"/>
  <c r="AP7" i="43" l="1"/>
  <c r="AN12" i="1"/>
  <c r="AO21" i="2"/>
  <c r="L10" i="2"/>
  <c r="L16" i="2" s="1"/>
  <c r="L6" i="3"/>
  <c r="AP8" i="43"/>
  <c r="AO6" i="43"/>
  <c r="AO19" i="9"/>
  <c r="AN8" i="9"/>
  <c r="AO13" i="9"/>
  <c r="AN7" i="9"/>
  <c r="AN9" i="1"/>
  <c r="AO9" i="1" s="1"/>
  <c r="AO9" i="9"/>
  <c r="L20" i="1"/>
  <c r="L12" i="3" s="1"/>
  <c r="L23" i="3" s="1"/>
  <c r="L24" i="3" s="1"/>
  <c r="AQ28" i="9"/>
  <c r="AQ26" i="9"/>
  <c r="AQ27" i="9"/>
  <c r="AP25" i="9"/>
  <c r="AP9" i="9" s="1"/>
  <c r="AQ49" i="9"/>
  <c r="AQ47" i="9"/>
  <c r="AQ43" i="9"/>
  <c r="AQ16" i="9" s="1"/>
  <c r="AQ41" i="9"/>
  <c r="AQ48" i="9"/>
  <c r="AQ21" i="9" s="1"/>
  <c r="AQ42" i="9"/>
  <c r="AQ15" i="9" s="1"/>
  <c r="AP20" i="9"/>
  <c r="AP46" i="9"/>
  <c r="AP21" i="9"/>
  <c r="AP14" i="9"/>
  <c r="AP40" i="9"/>
  <c r="AP16" i="9"/>
  <c r="AR35" i="9"/>
  <c r="AR36" i="9" s="1"/>
  <c r="AP6" i="43" l="1"/>
  <c r="AP12" i="1" s="1"/>
  <c r="AP21" i="2"/>
  <c r="AP25" i="2" s="1"/>
  <c r="AO25" i="2"/>
  <c r="AN17" i="3" s="1"/>
  <c r="AO17" i="3" s="1"/>
  <c r="AQ7" i="43"/>
  <c r="AN11" i="1"/>
  <c r="AO11" i="1" s="1"/>
  <c r="AO12" i="1"/>
  <c r="AQ8" i="43"/>
  <c r="L23" i="1"/>
  <c r="L26" i="1" s="1"/>
  <c r="M8" i="2" s="1"/>
  <c r="L35" i="2"/>
  <c r="L41" i="2"/>
  <c r="L42" i="2"/>
  <c r="L43" i="2" s="1"/>
  <c r="AP9" i="1"/>
  <c r="AN8" i="1"/>
  <c r="AO8" i="1" s="1"/>
  <c r="AO8" i="9"/>
  <c r="AN6" i="9"/>
  <c r="AN7" i="1"/>
  <c r="AO7" i="9"/>
  <c r="AQ25" i="9"/>
  <c r="AQ9" i="9" s="1"/>
  <c r="AQ9" i="1" s="1"/>
  <c r="AQ20" i="9"/>
  <c r="AQ46" i="9"/>
  <c r="AP19" i="9"/>
  <c r="AP8" i="9" s="1"/>
  <c r="AP13" i="9"/>
  <c r="AP7" i="9" s="1"/>
  <c r="AQ40" i="9"/>
  <c r="AQ14" i="9"/>
  <c r="AQ13" i="9" s="1"/>
  <c r="AQ7" i="9" s="1"/>
  <c r="AQ22" i="9"/>
  <c r="AS33" i="9"/>
  <c r="AR32" i="9"/>
  <c r="AQ21" i="2" l="1"/>
  <c r="AQ25" i="2" s="1"/>
  <c r="AP17" i="3" s="1"/>
  <c r="AO6" i="9"/>
  <c r="AO7" i="2"/>
  <c r="L16" i="3"/>
  <c r="AQ6" i="43"/>
  <c r="AR21" i="2" s="1"/>
  <c r="AR25" i="2" s="1"/>
  <c r="AQ17" i="3" s="1"/>
  <c r="AP11" i="1"/>
  <c r="AQ7" i="1"/>
  <c r="AN6" i="1"/>
  <c r="AO7" i="1"/>
  <c r="AP8" i="1"/>
  <c r="L24" i="1"/>
  <c r="AP6" i="9"/>
  <c r="AQ7" i="2" s="1"/>
  <c r="AP7" i="1"/>
  <c r="AQ19" i="9"/>
  <c r="AQ8" i="9" s="1"/>
  <c r="AQ8" i="1" s="1"/>
  <c r="AR28" i="9"/>
  <c r="AR26" i="9"/>
  <c r="AR27" i="9"/>
  <c r="AR49" i="9"/>
  <c r="AR47" i="9"/>
  <c r="AR43" i="9"/>
  <c r="AR41" i="9"/>
  <c r="AR42" i="9"/>
  <c r="AR48" i="9"/>
  <c r="AS35" i="9"/>
  <c r="AS36" i="9" s="1"/>
  <c r="AP7" i="2" l="1"/>
  <c r="AP15" i="3" s="1"/>
  <c r="AN15" i="3"/>
  <c r="AO15" i="3" s="1"/>
  <c r="AQ12" i="1"/>
  <c r="AQ11" i="1" s="1"/>
  <c r="AN16" i="1"/>
  <c r="AO16" i="1" s="1"/>
  <c r="AO6" i="1"/>
  <c r="AR8" i="43"/>
  <c r="AR7" i="43"/>
  <c r="AQ6" i="1"/>
  <c r="AQ6" i="9"/>
  <c r="AR7" i="2" s="1"/>
  <c r="AP6" i="1"/>
  <c r="AR25" i="9"/>
  <c r="AR9" i="9" s="1"/>
  <c r="AR40" i="9"/>
  <c r="AR14" i="9"/>
  <c r="AR22" i="9"/>
  <c r="AR16" i="9"/>
  <c r="AR20" i="9"/>
  <c r="AR46" i="9"/>
  <c r="AR21" i="9"/>
  <c r="AR15" i="9"/>
  <c r="AT33" i="9"/>
  <c r="AT35" i="9" s="1"/>
  <c r="AT36" i="9" s="1"/>
  <c r="AS32" i="9"/>
  <c r="AO17" i="1" l="1"/>
  <c r="AQ15" i="3"/>
  <c r="AN17" i="1"/>
  <c r="AQ16" i="1"/>
  <c r="AQ17" i="1" s="1"/>
  <c r="AR6" i="43"/>
  <c r="AS21" i="2" s="1"/>
  <c r="AS25" i="2" s="1"/>
  <c r="AR17" i="3" s="1"/>
  <c r="AR9" i="1"/>
  <c r="L28" i="1"/>
  <c r="AP16" i="1"/>
  <c r="AS28" i="9"/>
  <c r="AS26" i="9"/>
  <c r="AS27" i="9"/>
  <c r="AS43" i="9"/>
  <c r="AS41" i="9"/>
  <c r="AS48" i="9"/>
  <c r="AS42" i="9"/>
  <c r="AS49" i="9"/>
  <c r="AS47" i="9"/>
  <c r="AR13" i="9"/>
  <c r="AR7" i="9" s="1"/>
  <c r="AR19" i="9"/>
  <c r="AR8" i="9" s="1"/>
  <c r="AT32" i="9"/>
  <c r="AU33" i="9"/>
  <c r="AU35" i="9" s="1"/>
  <c r="AU36" i="9" s="1"/>
  <c r="L9" i="3" l="1"/>
  <c r="L18" i="3" s="1"/>
  <c r="L33" i="3" s="1"/>
  <c r="L35" i="3" s="1"/>
  <c r="M33" i="2"/>
  <c r="M34" i="2" s="1"/>
  <c r="M37" i="2" s="1"/>
  <c r="AR12" i="1"/>
  <c r="AR11" i="1" s="1"/>
  <c r="AS7" i="43"/>
  <c r="AS8" i="43"/>
  <c r="L29" i="1"/>
  <c r="AR8" i="1"/>
  <c r="AP17" i="1"/>
  <c r="AR6" i="9"/>
  <c r="AS7" i="2" s="1"/>
  <c r="AR7" i="1"/>
  <c r="AS25" i="9"/>
  <c r="AS9" i="9" s="1"/>
  <c r="AT28" i="9"/>
  <c r="AT26" i="9"/>
  <c r="AT27" i="9"/>
  <c r="AT43" i="9"/>
  <c r="AT16" i="9" s="1"/>
  <c r="AT41" i="9"/>
  <c r="AT48" i="9"/>
  <c r="AT21" i="9" s="1"/>
  <c r="AT42" i="9"/>
  <c r="AT15" i="9" s="1"/>
  <c r="AT49" i="9"/>
  <c r="AT22" i="9" s="1"/>
  <c r="AT47" i="9"/>
  <c r="AS22" i="9"/>
  <c r="AS21" i="9"/>
  <c r="AS14" i="9"/>
  <c r="AS46" i="9"/>
  <c r="AS20" i="9"/>
  <c r="AS40" i="9"/>
  <c r="AS15" i="9"/>
  <c r="AS16" i="9"/>
  <c r="AV33" i="9"/>
  <c r="AU32" i="9"/>
  <c r="AT8" i="43" l="1"/>
  <c r="AT25" i="9"/>
  <c r="AT9" i="9" s="1"/>
  <c r="AT9" i="1" s="1"/>
  <c r="AR15" i="3"/>
  <c r="AT7" i="43"/>
  <c r="AS6" i="43"/>
  <c r="AS9" i="1"/>
  <c r="AR6" i="1"/>
  <c r="M6" i="2"/>
  <c r="AU27" i="9"/>
  <c r="AU28" i="9"/>
  <c r="AU26" i="9"/>
  <c r="AS19" i="9"/>
  <c r="AS8" i="9" s="1"/>
  <c r="AT20" i="9"/>
  <c r="AT19" i="9" s="1"/>
  <c r="AT8" i="9" s="1"/>
  <c r="AT8" i="1" s="1"/>
  <c r="AT46" i="9"/>
  <c r="AU48" i="9"/>
  <c r="AU21" i="9" s="1"/>
  <c r="AU42" i="9"/>
  <c r="AU49" i="9"/>
  <c r="AU47" i="9"/>
  <c r="AU43" i="9"/>
  <c r="AU41" i="9"/>
  <c r="AT14" i="9"/>
  <c r="AT13" i="9" s="1"/>
  <c r="AT7" i="9" s="1"/>
  <c r="AT40" i="9"/>
  <c r="AS13" i="9"/>
  <c r="AS7" i="9" s="1"/>
  <c r="AV35" i="9"/>
  <c r="AV36" i="9" s="1"/>
  <c r="AT6" i="43" l="1"/>
  <c r="AS12" i="1"/>
  <c r="AT21" i="2"/>
  <c r="AT25" i="2" s="1"/>
  <c r="AS17" i="3" s="1"/>
  <c r="AT12" i="1"/>
  <c r="AT11" i="1" s="1"/>
  <c r="AU21" i="2"/>
  <c r="AU25" i="2" s="1"/>
  <c r="M10" i="2"/>
  <c r="M16" i="2" s="1"/>
  <c r="M6" i="3"/>
  <c r="AR16" i="1"/>
  <c r="AR17" i="1" s="1"/>
  <c r="AU7" i="43"/>
  <c r="AU25" i="9"/>
  <c r="AU9" i="9" s="1"/>
  <c r="AU9" i="1" s="1"/>
  <c r="AU8" i="43"/>
  <c r="AS6" i="9"/>
  <c r="AT7" i="2" s="1"/>
  <c r="AS8" i="1"/>
  <c r="M20" i="1"/>
  <c r="M12" i="3" s="1"/>
  <c r="M23" i="3" s="1"/>
  <c r="M24" i="3" s="1"/>
  <c r="AT6" i="9"/>
  <c r="AU7" i="2" s="1"/>
  <c r="AT7" i="1"/>
  <c r="AT6" i="1" s="1"/>
  <c r="AS7" i="1"/>
  <c r="AU15" i="9"/>
  <c r="AU14" i="9"/>
  <c r="AU40" i="9"/>
  <c r="AU16" i="9"/>
  <c r="AU22" i="9"/>
  <c r="AU46" i="9"/>
  <c r="AU20" i="9"/>
  <c r="AV32" i="9"/>
  <c r="AW33" i="9"/>
  <c r="AW35" i="9" s="1"/>
  <c r="AW36" i="9" s="1"/>
  <c r="AT17" i="3" l="1"/>
  <c r="AT15" i="3"/>
  <c r="AS15" i="3"/>
  <c r="AU6" i="43"/>
  <c r="AV21" i="2" s="1"/>
  <c r="AV25" i="2" s="1"/>
  <c r="AU17" i="3" s="1"/>
  <c r="AS11" i="1"/>
  <c r="AT16" i="1"/>
  <c r="AT17" i="1" s="1"/>
  <c r="M35" i="2"/>
  <c r="M41" i="2"/>
  <c r="M42" i="2"/>
  <c r="M43" i="2" s="1"/>
  <c r="M23" i="1"/>
  <c r="M26" i="1" s="1"/>
  <c r="N8" i="2" s="1"/>
  <c r="AS6" i="1"/>
  <c r="AU19" i="9"/>
  <c r="AU8" i="9" s="1"/>
  <c r="AV27" i="9"/>
  <c r="AV28" i="9"/>
  <c r="AV26" i="9"/>
  <c r="AU13" i="9"/>
  <c r="AU7" i="9" s="1"/>
  <c r="AV48" i="9"/>
  <c r="AV21" i="9" s="1"/>
  <c r="AV42" i="9"/>
  <c r="AV43" i="9"/>
  <c r="AV41" i="9"/>
  <c r="AV49" i="9"/>
  <c r="AV47" i="9"/>
  <c r="AX33" i="9"/>
  <c r="AX35" i="9" s="1"/>
  <c r="AX36" i="9" s="1"/>
  <c r="AW32" i="9"/>
  <c r="M16" i="3" l="1"/>
  <c r="AU12" i="1"/>
  <c r="AU11" i="1" s="1"/>
  <c r="AV7" i="43"/>
  <c r="AS16" i="1"/>
  <c r="AV8" i="43"/>
  <c r="AV25" i="9"/>
  <c r="AV9" i="9" s="1"/>
  <c r="AV9" i="1" s="1"/>
  <c r="AU8" i="1"/>
  <c r="M24" i="1"/>
  <c r="AU6" i="9"/>
  <c r="AV7" i="2" s="1"/>
  <c r="AU7" i="1"/>
  <c r="AW27" i="9"/>
  <c r="AW28" i="9"/>
  <c r="AW26" i="9"/>
  <c r="AV22" i="9"/>
  <c r="AV46" i="9"/>
  <c r="AV20" i="9"/>
  <c r="AV14" i="9"/>
  <c r="AV40" i="9"/>
  <c r="AV16" i="9"/>
  <c r="AV15" i="9"/>
  <c r="AW42" i="9"/>
  <c r="AW15" i="9" s="1"/>
  <c r="AW49" i="9"/>
  <c r="AW22" i="9" s="1"/>
  <c r="AW47" i="9"/>
  <c r="AW43" i="9"/>
  <c r="AW16" i="9" s="1"/>
  <c r="AW41" i="9"/>
  <c r="AW48" i="9"/>
  <c r="AW21" i="9" s="1"/>
  <c r="AX32" i="9"/>
  <c r="AY33" i="9"/>
  <c r="AY35" i="9" s="1"/>
  <c r="AY36" i="9" s="1"/>
  <c r="AV6" i="43" l="1"/>
  <c r="AV12" i="1" s="1"/>
  <c r="AU15" i="3"/>
  <c r="AS17" i="1"/>
  <c r="AW25" i="9"/>
  <c r="AW9" i="9" s="1"/>
  <c r="AW9" i="1" s="1"/>
  <c r="AW7" i="43"/>
  <c r="AW8" i="43"/>
  <c r="AV13" i="9"/>
  <c r="AV7" i="9" s="1"/>
  <c r="AV7" i="1" s="1"/>
  <c r="AU6" i="1"/>
  <c r="AX27" i="9"/>
  <c r="AX28" i="9"/>
  <c r="AX26" i="9"/>
  <c r="AW46" i="9"/>
  <c r="AW20" i="9"/>
  <c r="AW19" i="9" s="1"/>
  <c r="AW8" i="9" s="1"/>
  <c r="AW8" i="1" s="1"/>
  <c r="AX42" i="9"/>
  <c r="AX15" i="9" s="1"/>
  <c r="AX49" i="9"/>
  <c r="AX22" i="9" s="1"/>
  <c r="AX47" i="9"/>
  <c r="AX43" i="9"/>
  <c r="AX16" i="9" s="1"/>
  <c r="AX41" i="9"/>
  <c r="AX48" i="9"/>
  <c r="AX21" i="9" s="1"/>
  <c r="AW40" i="9"/>
  <c r="AW14" i="9"/>
  <c r="AW13" i="9" s="1"/>
  <c r="AW7" i="9" s="1"/>
  <c r="AV19" i="9"/>
  <c r="AV8" i="9" s="1"/>
  <c r="AZ33" i="9"/>
  <c r="AZ35" i="9" s="1"/>
  <c r="AZ36" i="9" s="1"/>
  <c r="AY32" i="9"/>
  <c r="AW21" i="2" l="1"/>
  <c r="AW25" i="2" s="1"/>
  <c r="AV17" i="3" s="1"/>
  <c r="AU16" i="1"/>
  <c r="AU17" i="1" s="1"/>
  <c r="AV6" i="9"/>
  <c r="AW7" i="2" s="1"/>
  <c r="AW6" i="43"/>
  <c r="AX21" i="2" s="1"/>
  <c r="AX25" i="2" s="1"/>
  <c r="AW17" i="3" s="1"/>
  <c r="AV11" i="1"/>
  <c r="AX7" i="43"/>
  <c r="AX8" i="43"/>
  <c r="AV8" i="1"/>
  <c r="AV6" i="1" s="1"/>
  <c r="AW6" i="9"/>
  <c r="AX7" i="2" s="1"/>
  <c r="AW7" i="1"/>
  <c r="AX25" i="9"/>
  <c r="AX9" i="9" s="1"/>
  <c r="AX9" i="1" s="1"/>
  <c r="M28" i="1"/>
  <c r="AY28" i="9"/>
  <c r="AY26" i="9"/>
  <c r="AY27" i="9"/>
  <c r="AX20" i="9"/>
  <c r="AX19" i="9" s="1"/>
  <c r="AX8" i="9" s="1"/>
  <c r="AX8" i="1" s="1"/>
  <c r="AX46" i="9"/>
  <c r="AX40" i="9"/>
  <c r="AX14" i="9"/>
  <c r="AX13" i="9" s="1"/>
  <c r="AX7" i="9" s="1"/>
  <c r="AY49" i="9"/>
  <c r="AY47" i="9"/>
  <c r="AY43" i="9"/>
  <c r="AY16" i="9" s="1"/>
  <c r="AY41" i="9"/>
  <c r="AY48" i="9"/>
  <c r="AY21" i="9" s="1"/>
  <c r="AY42" i="9"/>
  <c r="AY15" i="9" s="1"/>
  <c r="AZ32" i="9"/>
  <c r="BA33" i="9"/>
  <c r="AV16" i="1" l="1"/>
  <c r="AV17" i="1" s="1"/>
  <c r="AW15" i="3"/>
  <c r="AV15" i="3"/>
  <c r="M9" i="3"/>
  <c r="M18" i="3" s="1"/>
  <c r="M33" i="3" s="1"/>
  <c r="M35" i="3" s="1"/>
  <c r="N33" i="2"/>
  <c r="N34" i="2" s="1"/>
  <c r="N37" i="2" s="1"/>
  <c r="AW12" i="1"/>
  <c r="AW11" i="1" s="1"/>
  <c r="AX6" i="43"/>
  <c r="AY7" i="43"/>
  <c r="AY20" i="9"/>
  <c r="AY8" i="43"/>
  <c r="AW6" i="1"/>
  <c r="M29" i="1"/>
  <c r="AX6" i="9"/>
  <c r="AY7" i="2" s="1"/>
  <c r="AX15" i="3" s="1"/>
  <c r="AX7" i="1"/>
  <c r="AX6" i="1" s="1"/>
  <c r="AZ28" i="9"/>
  <c r="AZ26" i="9"/>
  <c r="AZ27" i="9"/>
  <c r="AY25" i="9"/>
  <c r="AY9" i="9" s="1"/>
  <c r="AY9" i="1" s="1"/>
  <c r="AZ49" i="9"/>
  <c r="AZ22" i="9" s="1"/>
  <c r="AZ47" i="9"/>
  <c r="AZ43" i="9"/>
  <c r="AZ16" i="9" s="1"/>
  <c r="AZ41" i="9"/>
  <c r="AZ48" i="9"/>
  <c r="AZ42" i="9"/>
  <c r="AZ15" i="9" s="1"/>
  <c r="AY46" i="9"/>
  <c r="AY22" i="9"/>
  <c r="AY40" i="9"/>
  <c r="AY14" i="9"/>
  <c r="AY13" i="9" s="1"/>
  <c r="AY7" i="9" s="1"/>
  <c r="BA35" i="9"/>
  <c r="BB35" i="9" s="1"/>
  <c r="AX12" i="1" l="1"/>
  <c r="AX11" i="1" s="1"/>
  <c r="AX16" i="1" s="1"/>
  <c r="AX17" i="1" s="1"/>
  <c r="AY21" i="2"/>
  <c r="AY25" i="2" s="1"/>
  <c r="AX17" i="3" s="1"/>
  <c r="AW16" i="1"/>
  <c r="AW17" i="1" s="1"/>
  <c r="AY19" i="9"/>
  <c r="AY8" i="9" s="1"/>
  <c r="AY8" i="1" s="1"/>
  <c r="AY6" i="43"/>
  <c r="AZ7" i="43"/>
  <c r="AZ20" i="9"/>
  <c r="AZ8" i="43"/>
  <c r="AZ25" i="9"/>
  <c r="AZ9" i="9" s="1"/>
  <c r="AZ9" i="1" s="1"/>
  <c r="N6" i="2"/>
  <c r="AY7" i="1"/>
  <c r="BA36" i="9"/>
  <c r="BA32" i="9" s="1"/>
  <c r="AZ46" i="9"/>
  <c r="AZ21" i="9"/>
  <c r="AZ40" i="9"/>
  <c r="AZ14" i="9"/>
  <c r="AZ13" i="9" s="1"/>
  <c r="AZ7" i="9" s="1"/>
  <c r="AZ19" i="9" l="1"/>
  <c r="AZ8" i="9" s="1"/>
  <c r="AZ8" i="1" s="1"/>
  <c r="AY12" i="1"/>
  <c r="AY11" i="1" s="1"/>
  <c r="AZ21" i="2"/>
  <c r="AZ25" i="2" s="1"/>
  <c r="AY17" i="3" s="1"/>
  <c r="N10" i="2"/>
  <c r="N16" i="2" s="1"/>
  <c r="N6" i="3"/>
  <c r="AY6" i="1"/>
  <c r="AY6" i="9"/>
  <c r="AZ7" i="2" s="1"/>
  <c r="AZ6" i="43"/>
  <c r="AZ7" i="1"/>
  <c r="N20" i="1"/>
  <c r="BB36" i="9"/>
  <c r="BC33" i="9" s="1"/>
  <c r="BC35" i="9" s="1"/>
  <c r="BC36" i="9" s="1"/>
  <c r="BA28" i="9"/>
  <c r="BB28" i="9" s="1"/>
  <c r="BA26" i="9"/>
  <c r="BB26" i="9" s="1"/>
  <c r="BA27" i="9"/>
  <c r="BB32" i="9"/>
  <c r="BA43" i="9"/>
  <c r="BA41" i="9"/>
  <c r="BA48" i="9"/>
  <c r="BA42" i="9"/>
  <c r="BA49" i="9"/>
  <c r="BA47" i="9"/>
  <c r="AZ6" i="9" l="1"/>
  <c r="BA7" i="2" s="1"/>
  <c r="AZ15" i="3" s="1"/>
  <c r="AZ6" i="1"/>
  <c r="AY16" i="1"/>
  <c r="AY17" i="1" s="1"/>
  <c r="AZ12" i="1"/>
  <c r="AZ11" i="1" s="1"/>
  <c r="AZ16" i="1" s="1"/>
  <c r="AZ17" i="1" s="1"/>
  <c r="BA21" i="2"/>
  <c r="BA25" i="2" s="1"/>
  <c r="AZ17" i="3" s="1"/>
  <c r="AY15" i="3"/>
  <c r="N12" i="3"/>
  <c r="O20" i="1"/>
  <c r="BA7" i="43"/>
  <c r="BB7" i="43" s="1"/>
  <c r="BA8" i="43"/>
  <c r="BB8" i="43" s="1"/>
  <c r="N35" i="2"/>
  <c r="N41" i="2"/>
  <c r="N42" i="2"/>
  <c r="N43" i="2" s="1"/>
  <c r="N23" i="1"/>
  <c r="BO33" i="9"/>
  <c r="BA25" i="9"/>
  <c r="BB27" i="9"/>
  <c r="BA46" i="9"/>
  <c r="BB46" i="9" s="1"/>
  <c r="BA20" i="9"/>
  <c r="BB47" i="9"/>
  <c r="BA14" i="9"/>
  <c r="BB14" i="9" s="1"/>
  <c r="BB41" i="9"/>
  <c r="BA22" i="9"/>
  <c r="BB22" i="9" s="1"/>
  <c r="BB49" i="9"/>
  <c r="BA40" i="9"/>
  <c r="BB40" i="9" s="1"/>
  <c r="BA15" i="9"/>
  <c r="BB42" i="9"/>
  <c r="BA21" i="9"/>
  <c r="BB21" i="9" s="1"/>
  <c r="BB48" i="9"/>
  <c r="BA16" i="9"/>
  <c r="BB16" i="9" s="1"/>
  <c r="BB43" i="9"/>
  <c r="BD33" i="9"/>
  <c r="BC32" i="9"/>
  <c r="N23" i="3" l="1"/>
  <c r="O12" i="3"/>
  <c r="N26" i="1"/>
  <c r="O23" i="1"/>
  <c r="O24" i="1" s="1"/>
  <c r="BA6" i="43"/>
  <c r="BB21" i="2" s="1"/>
  <c r="N24" i="1"/>
  <c r="BB25" i="9"/>
  <c r="BA9" i="9"/>
  <c r="BC28" i="9"/>
  <c r="BC26" i="9"/>
  <c r="BC27" i="9"/>
  <c r="BA19" i="9"/>
  <c r="BB20" i="9"/>
  <c r="BC42" i="9"/>
  <c r="BC49" i="9"/>
  <c r="BC22" i="9" s="1"/>
  <c r="BC47" i="9"/>
  <c r="BC43" i="9"/>
  <c r="BC41" i="9"/>
  <c r="BC48" i="9"/>
  <c r="BA13" i="9"/>
  <c r="BB15" i="9"/>
  <c r="BD35" i="9"/>
  <c r="BD36" i="9" s="1"/>
  <c r="BB6" i="43" l="1"/>
  <c r="BC21" i="2"/>
  <c r="BC25" i="2" s="1"/>
  <c r="BB25" i="2"/>
  <c r="BA17" i="3" s="1"/>
  <c r="BB17" i="3" s="1"/>
  <c r="O8" i="2"/>
  <c r="N16" i="3" s="1"/>
  <c r="O16" i="3" s="1"/>
  <c r="O26" i="1"/>
  <c r="N24" i="3"/>
  <c r="O23" i="3"/>
  <c r="O24" i="3" s="1"/>
  <c r="BA12" i="1"/>
  <c r="BA11" i="1" s="1"/>
  <c r="BB11" i="1" s="1"/>
  <c r="BC7" i="43"/>
  <c r="BC8" i="43"/>
  <c r="BB19" i="9"/>
  <c r="BA8" i="9"/>
  <c r="BA9" i="1"/>
  <c r="BB9" i="1" s="1"/>
  <c r="BB9" i="9"/>
  <c r="BB13" i="9"/>
  <c r="BA7" i="9"/>
  <c r="BC25" i="9"/>
  <c r="BC9" i="9" s="1"/>
  <c r="BC20" i="9"/>
  <c r="BC46" i="9"/>
  <c r="BC14" i="9"/>
  <c r="BC40" i="9"/>
  <c r="BC21" i="9"/>
  <c r="BC16" i="9"/>
  <c r="BC15" i="9"/>
  <c r="BE33" i="9"/>
  <c r="BD32" i="9"/>
  <c r="C11" i="46" l="1"/>
  <c r="BB12" i="1"/>
  <c r="BC6" i="43"/>
  <c r="BA7" i="1"/>
  <c r="BB7" i="9"/>
  <c r="N28" i="1"/>
  <c r="BA6" i="9"/>
  <c r="BA8" i="1"/>
  <c r="BB8" i="1" s="1"/>
  <c r="BB8" i="9"/>
  <c r="BC9" i="1"/>
  <c r="BD28" i="9"/>
  <c r="BD27" i="9"/>
  <c r="BD26" i="9"/>
  <c r="BD42" i="9"/>
  <c r="BD49" i="9"/>
  <c r="BD47" i="9"/>
  <c r="BD43" i="9"/>
  <c r="BD41" i="9"/>
  <c r="BD48" i="9"/>
  <c r="BC13" i="9"/>
  <c r="BC7" i="9" s="1"/>
  <c r="BC19" i="9"/>
  <c r="BC8" i="9" s="1"/>
  <c r="BE35" i="9"/>
  <c r="BE36" i="9" s="1"/>
  <c r="BB6" i="9" l="1"/>
  <c r="BB7" i="2"/>
  <c r="BC12" i="1"/>
  <c r="BD21" i="2"/>
  <c r="BD25" i="2" s="1"/>
  <c r="BC17" i="3" s="1"/>
  <c r="N9" i="3"/>
  <c r="O28" i="1"/>
  <c r="O33" i="2"/>
  <c r="BD8" i="43"/>
  <c r="BD7" i="43"/>
  <c r="P8" i="2"/>
  <c r="BC8" i="1"/>
  <c r="N29" i="1"/>
  <c r="BC6" i="9"/>
  <c r="BD7" i="2" s="1"/>
  <c r="BC7" i="1"/>
  <c r="BA6" i="1"/>
  <c r="BB7" i="1"/>
  <c r="BD25" i="9"/>
  <c r="BD9" i="9" s="1"/>
  <c r="BD21" i="9"/>
  <c r="BD40" i="9"/>
  <c r="BD14" i="9"/>
  <c r="BD16" i="9"/>
  <c r="BD20" i="9"/>
  <c r="BD46" i="9"/>
  <c r="BD22" i="9"/>
  <c r="BD15" i="9"/>
  <c r="BF33" i="9"/>
  <c r="BF35" i="9" s="1"/>
  <c r="BF36" i="9" s="1"/>
  <c r="BE32" i="9"/>
  <c r="E10" i="47" l="1"/>
  <c r="O29" i="1"/>
  <c r="BC7" i="2"/>
  <c r="BC15" i="3" s="1"/>
  <c r="BA15" i="3"/>
  <c r="BB15" i="3" s="1"/>
  <c r="O34" i="2"/>
  <c r="O37" i="2" s="1"/>
  <c r="P33" i="2"/>
  <c r="Q32" i="2" s="1"/>
  <c r="N18" i="3"/>
  <c r="O9" i="3"/>
  <c r="BA16" i="1"/>
  <c r="BB16" i="1" s="1"/>
  <c r="BB6" i="1"/>
  <c r="BD6" i="43"/>
  <c r="BE21" i="2" s="1"/>
  <c r="BE25" i="2" s="1"/>
  <c r="BD17" i="3" s="1"/>
  <c r="BC11" i="1"/>
  <c r="BD9" i="1"/>
  <c r="BC6" i="1"/>
  <c r="BE27" i="9"/>
  <c r="BE28" i="9"/>
  <c r="BE26" i="9"/>
  <c r="BD13" i="9"/>
  <c r="BD7" i="9" s="1"/>
  <c r="BE49" i="9"/>
  <c r="BE47" i="9"/>
  <c r="BE43" i="9"/>
  <c r="BE41" i="9"/>
  <c r="BE48" i="9"/>
  <c r="BE42" i="9"/>
  <c r="BD19" i="9"/>
  <c r="BD8" i="9" s="1"/>
  <c r="BG33" i="9"/>
  <c r="BF32" i="9"/>
  <c r="E11" i="47" l="1"/>
  <c r="E15" i="47"/>
  <c r="BA17" i="1"/>
  <c r="BE8" i="43"/>
  <c r="R32" i="2"/>
  <c r="N33" i="3"/>
  <c r="O18" i="3"/>
  <c r="P34" i="2"/>
  <c r="P37" i="2" s="1"/>
  <c r="BD12" i="1"/>
  <c r="BD11" i="1" s="1"/>
  <c r="BB17" i="1"/>
  <c r="BE7" i="43"/>
  <c r="BD8" i="1"/>
  <c r="BC16" i="1"/>
  <c r="BD6" i="9"/>
  <c r="BE7" i="2" s="1"/>
  <c r="BD7" i="1"/>
  <c r="BE25" i="9"/>
  <c r="BE9" i="9" s="1"/>
  <c r="BF27" i="9"/>
  <c r="BF28" i="9"/>
  <c r="BF26" i="9"/>
  <c r="BE22" i="9"/>
  <c r="BE15" i="9"/>
  <c r="BE46" i="9"/>
  <c r="BE21" i="9"/>
  <c r="BE14" i="9"/>
  <c r="BE40" i="9"/>
  <c r="BE16" i="9"/>
  <c r="BF49" i="9"/>
  <c r="BF22" i="9" s="1"/>
  <c r="BF47" i="9"/>
  <c r="BF43" i="9"/>
  <c r="BF16" i="9" s="1"/>
  <c r="BF41" i="9"/>
  <c r="BF48" i="9"/>
  <c r="BF21" i="9" s="1"/>
  <c r="BF42" i="9"/>
  <c r="BE20" i="9"/>
  <c r="BG35" i="9"/>
  <c r="BG36" i="9" s="1"/>
  <c r="C10" i="46" l="1"/>
  <c r="C13" i="46" s="1"/>
  <c r="C15" i="46" s="1"/>
  <c r="BE6" i="43"/>
  <c r="BE12" i="1" s="1"/>
  <c r="BD15" i="3"/>
  <c r="S32" i="2"/>
  <c r="O33" i="3"/>
  <c r="N35" i="3"/>
  <c r="BF8" i="43"/>
  <c r="BF14" i="9"/>
  <c r="BF7" i="43"/>
  <c r="BE9" i="1"/>
  <c r="BC17" i="1"/>
  <c r="BD6" i="1"/>
  <c r="BF25" i="9"/>
  <c r="BF9" i="9" s="1"/>
  <c r="BF9" i="1" s="1"/>
  <c r="BF46" i="9"/>
  <c r="BF20" i="9"/>
  <c r="BF19" i="9" s="1"/>
  <c r="BF8" i="9" s="1"/>
  <c r="BE19" i="9"/>
  <c r="BE8" i="9" s="1"/>
  <c r="BF40" i="9"/>
  <c r="BF15" i="9"/>
  <c r="BE13" i="9"/>
  <c r="BE7" i="9" s="1"/>
  <c r="BG32" i="9"/>
  <c r="BH33" i="9"/>
  <c r="BF13" i="9" l="1"/>
  <c r="BF7" i="9" s="1"/>
  <c r="BF7" i="1" s="1"/>
  <c r="BF21" i="2"/>
  <c r="BF25" i="2" s="1"/>
  <c r="BE17" i="3" s="1"/>
  <c r="BF6" i="43"/>
  <c r="BF12" i="1" s="1"/>
  <c r="BF11" i="1" s="1"/>
  <c r="T32" i="2"/>
  <c r="O6" i="2"/>
  <c r="O35" i="3"/>
  <c r="BD16" i="1"/>
  <c r="BD17" i="1" s="1"/>
  <c r="BE11" i="1"/>
  <c r="BE7" i="1"/>
  <c r="BF8" i="1"/>
  <c r="BE6" i="9"/>
  <c r="BF7" i="2" s="1"/>
  <c r="BE8" i="1"/>
  <c r="BG27" i="9"/>
  <c r="BG28" i="9"/>
  <c r="BG26" i="9"/>
  <c r="BG43" i="9"/>
  <c r="BG41" i="9"/>
  <c r="BG48" i="9"/>
  <c r="BG42" i="9"/>
  <c r="BG49" i="9"/>
  <c r="BG47" i="9"/>
  <c r="BH35" i="9"/>
  <c r="BH36" i="9" s="1"/>
  <c r="BF6" i="1" l="1"/>
  <c r="BF16" i="1" s="1"/>
  <c r="BF17" i="1" s="1"/>
  <c r="BF6" i="9"/>
  <c r="BG7" i="2" s="1"/>
  <c r="BG21" i="2"/>
  <c r="BG25" i="2" s="1"/>
  <c r="BF17" i="3" s="1"/>
  <c r="BF15" i="3"/>
  <c r="BE15" i="3"/>
  <c r="U32" i="2"/>
  <c r="O10" i="2"/>
  <c r="O16" i="2" s="1"/>
  <c r="P6" i="2"/>
  <c r="P6" i="3" s="1"/>
  <c r="BG7" i="43"/>
  <c r="BG8" i="43"/>
  <c r="BE6" i="1"/>
  <c r="BG25" i="9"/>
  <c r="BG9" i="9" s="1"/>
  <c r="BG16" i="9"/>
  <c r="BG20" i="9"/>
  <c r="BG46" i="9"/>
  <c r="BG21" i="9"/>
  <c r="BG22" i="9"/>
  <c r="BG40" i="9"/>
  <c r="BG15" i="9"/>
  <c r="BG14" i="9"/>
  <c r="BH32" i="9"/>
  <c r="BI33" i="9"/>
  <c r="BI35" i="9" s="1"/>
  <c r="BI36" i="9" s="1"/>
  <c r="AB6" i="3" l="1"/>
  <c r="V32" i="2"/>
  <c r="P20" i="1"/>
  <c r="P10" i="2"/>
  <c r="P16" i="2" s="1"/>
  <c r="O35" i="2"/>
  <c r="O42" i="2"/>
  <c r="O43" i="2" s="1"/>
  <c r="O41" i="2"/>
  <c r="BE16" i="1"/>
  <c r="BE17" i="1" s="1"/>
  <c r="BG6" i="43"/>
  <c r="BG9" i="1"/>
  <c r="BH27" i="9"/>
  <c r="BH28" i="9"/>
  <c r="BH26" i="9"/>
  <c r="BG19" i="9"/>
  <c r="BG8" i="9" s="1"/>
  <c r="BH43" i="9"/>
  <c r="BH41" i="9"/>
  <c r="BH48" i="9"/>
  <c r="BH42" i="9"/>
  <c r="BH49" i="9"/>
  <c r="BH47" i="9"/>
  <c r="BG13" i="9"/>
  <c r="BG7" i="9" s="1"/>
  <c r="BI32" i="9"/>
  <c r="BJ33" i="9"/>
  <c r="BJ35" i="9" s="1"/>
  <c r="BJ36" i="9" s="1"/>
  <c r="P12" i="3" l="1"/>
  <c r="P23" i="3" s="1"/>
  <c r="BG12" i="1"/>
  <c r="BH21" i="2"/>
  <c r="BH25" i="2" s="1"/>
  <c r="BG17" i="3" s="1"/>
  <c r="W32" i="2"/>
  <c r="P41" i="2"/>
  <c r="P35" i="2"/>
  <c r="P42" i="2"/>
  <c r="P43" i="2" s="1"/>
  <c r="P23" i="1"/>
  <c r="P26" i="1" s="1"/>
  <c r="BH7" i="43"/>
  <c r="BH8" i="43"/>
  <c r="BG11" i="1"/>
  <c r="BG6" i="9"/>
  <c r="BH7" i="2" s="1"/>
  <c r="BG7" i="1"/>
  <c r="BG8" i="1"/>
  <c r="BH25" i="9"/>
  <c r="BH9" i="9" s="1"/>
  <c r="BI28" i="9"/>
  <c r="BI26" i="9"/>
  <c r="BI27" i="9"/>
  <c r="BH46" i="9"/>
  <c r="BH20" i="9"/>
  <c r="BH14" i="9"/>
  <c r="BH40" i="9"/>
  <c r="BH22" i="9"/>
  <c r="BI48" i="9"/>
  <c r="BI21" i="9" s="1"/>
  <c r="BI42" i="9"/>
  <c r="BI15" i="9" s="1"/>
  <c r="BI49" i="9"/>
  <c r="BI22" i="9" s="1"/>
  <c r="BI47" i="9"/>
  <c r="BI43" i="9"/>
  <c r="BI41" i="9"/>
  <c r="BH15" i="9"/>
  <c r="BH21" i="9"/>
  <c r="BH16" i="9"/>
  <c r="BK33" i="9"/>
  <c r="BK35" i="9" s="1"/>
  <c r="BK36" i="9" s="1"/>
  <c r="BJ32" i="9"/>
  <c r="BG15" i="3" l="1"/>
  <c r="Q8" i="2"/>
  <c r="P24" i="3"/>
  <c r="X32" i="2"/>
  <c r="P24" i="1"/>
  <c r="BI8" i="43"/>
  <c r="BH6" i="43"/>
  <c r="BI21" i="2" s="1"/>
  <c r="BI25" i="2" s="1"/>
  <c r="BH17" i="3" s="1"/>
  <c r="BI14" i="9"/>
  <c r="BI7" i="43"/>
  <c r="BH9" i="1"/>
  <c r="BG6" i="1"/>
  <c r="BJ28" i="9"/>
  <c r="BJ26" i="9"/>
  <c r="BJ27" i="9"/>
  <c r="BI25" i="9"/>
  <c r="BI9" i="9" s="1"/>
  <c r="BJ48" i="9"/>
  <c r="BJ21" i="9" s="1"/>
  <c r="BJ42" i="9"/>
  <c r="BJ15" i="9" s="1"/>
  <c r="BJ43" i="9"/>
  <c r="BJ41" i="9"/>
  <c r="BJ49" i="9"/>
  <c r="BJ47" i="9"/>
  <c r="BI40" i="9"/>
  <c r="BI16" i="9"/>
  <c r="BH13" i="9"/>
  <c r="BH7" i="9" s="1"/>
  <c r="BH19" i="9"/>
  <c r="BH8" i="9" s="1"/>
  <c r="BI46" i="9"/>
  <c r="BI20" i="9"/>
  <c r="BI19" i="9" s="1"/>
  <c r="BI8" i="9" s="1"/>
  <c r="BI8" i="1" s="1"/>
  <c r="BL33" i="9"/>
  <c r="BL35" i="9" s="1"/>
  <c r="BL36" i="9" s="1"/>
  <c r="BK32" i="9"/>
  <c r="BI13" i="9" l="1"/>
  <c r="BI7" i="9" s="1"/>
  <c r="BI7" i="1" s="1"/>
  <c r="P16" i="3"/>
  <c r="Y32" i="2"/>
  <c r="BH12" i="1"/>
  <c r="BG16" i="1"/>
  <c r="BG17" i="1" s="1"/>
  <c r="BI6" i="43"/>
  <c r="BJ8" i="43"/>
  <c r="BH11" i="1"/>
  <c r="BJ14" i="9"/>
  <c r="BJ7" i="43"/>
  <c r="BH8" i="1"/>
  <c r="BH7" i="1"/>
  <c r="BH6" i="9"/>
  <c r="BI7" i="2" s="1"/>
  <c r="BI9" i="1"/>
  <c r="P28" i="1"/>
  <c r="BK28" i="9"/>
  <c r="BK26" i="9"/>
  <c r="BK27" i="9"/>
  <c r="BJ25" i="9"/>
  <c r="BJ9" i="9" s="1"/>
  <c r="BJ9" i="1" s="1"/>
  <c r="BJ40" i="9"/>
  <c r="BJ16" i="9"/>
  <c r="BK42" i="9"/>
  <c r="BK15" i="9" s="1"/>
  <c r="BK49" i="9"/>
  <c r="BK22" i="9" s="1"/>
  <c r="BK47" i="9"/>
  <c r="BK43" i="9"/>
  <c r="BK16" i="9" s="1"/>
  <c r="BK41" i="9"/>
  <c r="BK48" i="9"/>
  <c r="BK21" i="9" s="1"/>
  <c r="BJ46" i="9"/>
  <c r="BJ20" i="9"/>
  <c r="BJ22" i="9"/>
  <c r="BM33" i="9"/>
  <c r="BM35" i="9" s="1"/>
  <c r="BM36" i="9" s="1"/>
  <c r="BL32" i="9"/>
  <c r="BI6" i="1" l="1"/>
  <c r="BI6" i="9"/>
  <c r="BJ7" i="2" s="1"/>
  <c r="BI12" i="1"/>
  <c r="BI11" i="1" s="1"/>
  <c r="BJ21" i="2"/>
  <c r="BJ25" i="2" s="1"/>
  <c r="BI17" i="3" s="1"/>
  <c r="BI15" i="3"/>
  <c r="BH15" i="3"/>
  <c r="Q33" i="2"/>
  <c r="Q34" i="2" s="1"/>
  <c r="Q37" i="2" s="1"/>
  <c r="P9" i="3"/>
  <c r="Z32" i="2"/>
  <c r="BK7" i="43"/>
  <c r="BJ13" i="9"/>
  <c r="BJ7" i="9" s="1"/>
  <c r="BJ7" i="1" s="1"/>
  <c r="BJ6" i="43"/>
  <c r="BK8" i="43"/>
  <c r="P29" i="1"/>
  <c r="BH6" i="1"/>
  <c r="BJ19" i="9"/>
  <c r="BJ8" i="9" s="1"/>
  <c r="BJ8" i="1" s="1"/>
  <c r="BK25" i="9"/>
  <c r="BK9" i="9" s="1"/>
  <c r="BK9" i="1" s="1"/>
  <c r="BL27" i="9"/>
  <c r="BL28" i="9"/>
  <c r="BL26" i="9"/>
  <c r="BL42" i="9"/>
  <c r="BL15" i="9" s="1"/>
  <c r="BL49" i="9"/>
  <c r="BL47" i="9"/>
  <c r="BL43" i="9"/>
  <c r="BL16" i="9" s="1"/>
  <c r="BL41" i="9"/>
  <c r="BL48" i="9"/>
  <c r="BL21" i="9" s="1"/>
  <c r="BK40" i="9"/>
  <c r="BK14" i="9"/>
  <c r="BK13" i="9" s="1"/>
  <c r="BK7" i="9" s="1"/>
  <c r="BK20" i="9"/>
  <c r="BK19" i="9" s="1"/>
  <c r="BK8" i="9" s="1"/>
  <c r="BK8" i="1" s="1"/>
  <c r="BK46" i="9"/>
  <c r="BM32" i="9"/>
  <c r="BN33" i="9"/>
  <c r="BI16" i="1" l="1"/>
  <c r="BI17" i="1" s="1"/>
  <c r="BJ12" i="1"/>
  <c r="BJ11" i="1" s="1"/>
  <c r="BK21" i="2"/>
  <c r="BK25" i="2" s="1"/>
  <c r="BJ17" i="3" s="1"/>
  <c r="P18" i="3"/>
  <c r="AA32" i="2"/>
  <c r="BH16" i="1"/>
  <c r="BH17" i="1" s="1"/>
  <c r="BK6" i="43"/>
  <c r="BL7" i="43"/>
  <c r="BL20" i="9"/>
  <c r="BL8" i="43"/>
  <c r="BL25" i="9"/>
  <c r="BL9" i="9" s="1"/>
  <c r="BL9" i="1" s="1"/>
  <c r="BJ6" i="1"/>
  <c r="BK6" i="9"/>
  <c r="BL7" i="2" s="1"/>
  <c r="BK7" i="1"/>
  <c r="BK6" i="1" s="1"/>
  <c r="BJ6" i="9"/>
  <c r="BK7" i="2" s="1"/>
  <c r="BM27" i="9"/>
  <c r="BM28" i="9"/>
  <c r="BM26" i="9"/>
  <c r="BL46" i="9"/>
  <c r="BL22" i="9"/>
  <c r="BL40" i="9"/>
  <c r="BL14" i="9"/>
  <c r="BL13" i="9" s="1"/>
  <c r="BL7" i="9" s="1"/>
  <c r="BM49" i="9"/>
  <c r="BM22" i="9" s="1"/>
  <c r="BM47" i="9"/>
  <c r="BM43" i="9"/>
  <c r="BM16" i="9" s="1"/>
  <c r="BM41" i="9"/>
  <c r="BM48" i="9"/>
  <c r="BM42" i="9"/>
  <c r="BM15" i="9" s="1"/>
  <c r="BN35" i="9"/>
  <c r="BO35" i="9" s="1"/>
  <c r="BM7" i="43" l="1"/>
  <c r="BK12" i="1"/>
  <c r="BK11" i="1" s="1"/>
  <c r="BK16" i="1" s="1"/>
  <c r="BK17" i="1" s="1"/>
  <c r="BL21" i="2"/>
  <c r="BL25" i="2" s="1"/>
  <c r="BK17" i="3" s="1"/>
  <c r="BK15" i="3"/>
  <c r="BJ15" i="3"/>
  <c r="BN36" i="9"/>
  <c r="BN32" i="9" s="1"/>
  <c r="P33" i="3"/>
  <c r="AB32" i="2"/>
  <c r="BL6" i="43"/>
  <c r="BL19" i="9"/>
  <c r="BL8" i="9" s="1"/>
  <c r="BL8" i="1" s="1"/>
  <c r="BJ16" i="1"/>
  <c r="BJ17" i="1" s="1"/>
  <c r="BM20" i="9"/>
  <c r="BM8" i="43"/>
  <c r="BM25" i="9"/>
  <c r="BM9" i="9" s="1"/>
  <c r="BM9" i="1" s="1"/>
  <c r="BL7" i="1"/>
  <c r="BM14" i="9"/>
  <c r="BM13" i="9" s="1"/>
  <c r="BM7" i="9" s="1"/>
  <c r="BM7" i="1" s="1"/>
  <c r="BM40" i="9"/>
  <c r="BM46" i="9"/>
  <c r="BM21" i="9"/>
  <c r="BM6" i="43" l="1"/>
  <c r="BN21" i="2" s="1"/>
  <c r="BN25" i="2" s="1"/>
  <c r="BO36" i="9"/>
  <c r="BP33" i="9" s="1"/>
  <c r="BP35" i="9" s="1"/>
  <c r="BP36" i="9" s="1"/>
  <c r="BL12" i="1"/>
  <c r="BL11" i="1" s="1"/>
  <c r="BM21" i="2"/>
  <c r="BM25" i="2" s="1"/>
  <c r="BL17" i="3" s="1"/>
  <c r="P35" i="3"/>
  <c r="Q6" i="2" s="1"/>
  <c r="AC32" i="2"/>
  <c r="BM19" i="9"/>
  <c r="BM8" i="9" s="1"/>
  <c r="BM6" i="9" s="1"/>
  <c r="BN7" i="2" s="1"/>
  <c r="BL6" i="1"/>
  <c r="BL6" i="9"/>
  <c r="BM7" i="2" s="1"/>
  <c r="BN27" i="9"/>
  <c r="BN28" i="9"/>
  <c r="BO28" i="9" s="1"/>
  <c r="BN26" i="9"/>
  <c r="BO26" i="9" s="1"/>
  <c r="BO32" i="9"/>
  <c r="BN49" i="9"/>
  <c r="BN47" i="9"/>
  <c r="BN43" i="9"/>
  <c r="BN41" i="9"/>
  <c r="BN48" i="9"/>
  <c r="BN42" i="9"/>
  <c r="CB33" i="9"/>
  <c r="BM12" i="1" l="1"/>
  <c r="BM11" i="1" s="1"/>
  <c r="BL16" i="1"/>
  <c r="BL17" i="1" s="1"/>
  <c r="BM17" i="3"/>
  <c r="BM15" i="3"/>
  <c r="BL15" i="3"/>
  <c r="Q10" i="2"/>
  <c r="Q16" i="2" s="1"/>
  <c r="Q35" i="2" s="1"/>
  <c r="Q6" i="3"/>
  <c r="BN8" i="43"/>
  <c r="BO8" i="43" s="1"/>
  <c r="BM8" i="1"/>
  <c r="BM6" i="1" s="1"/>
  <c r="BM16" i="1" s="1"/>
  <c r="BM17" i="1" s="1"/>
  <c r="BN7" i="43"/>
  <c r="BN25" i="9"/>
  <c r="BO27" i="9"/>
  <c r="BN40" i="9"/>
  <c r="BO40" i="9" s="1"/>
  <c r="BN15" i="9"/>
  <c r="BO42" i="9"/>
  <c r="BN21" i="9"/>
  <c r="BO21" i="9" s="1"/>
  <c r="BO48" i="9"/>
  <c r="BN14" i="9"/>
  <c r="BO14" i="9" s="1"/>
  <c r="BO41" i="9"/>
  <c r="BN46" i="9"/>
  <c r="BO46" i="9" s="1"/>
  <c r="BN20" i="9"/>
  <c r="BO47" i="9"/>
  <c r="BN22" i="9"/>
  <c r="BO22" i="9" s="1"/>
  <c r="BO49" i="9"/>
  <c r="BN16" i="9"/>
  <c r="BO16" i="9" s="1"/>
  <c r="BO43" i="9"/>
  <c r="BP32" i="9"/>
  <c r="BQ33" i="9"/>
  <c r="BQ35" i="9" s="1"/>
  <c r="BQ36" i="9" s="1"/>
  <c r="Q41" i="2" l="1"/>
  <c r="Q42" i="2"/>
  <c r="Q43" i="2" s="1"/>
  <c r="BN6" i="43"/>
  <c r="BN12" i="1" s="1"/>
  <c r="BO7" i="43"/>
  <c r="BO25" i="9"/>
  <c r="BN9" i="9"/>
  <c r="Q20" i="1"/>
  <c r="BP28" i="9"/>
  <c r="BP26" i="9"/>
  <c r="BP27" i="9"/>
  <c r="BN13" i="9"/>
  <c r="BO15" i="9"/>
  <c r="BP49" i="9"/>
  <c r="BP47" i="9"/>
  <c r="BP43" i="9"/>
  <c r="BP41" i="9"/>
  <c r="BP48" i="9"/>
  <c r="BP42" i="9"/>
  <c r="BP15" i="9" s="1"/>
  <c r="BN19" i="9"/>
  <c r="BO20" i="9"/>
  <c r="BQ32" i="9"/>
  <c r="BR33" i="9"/>
  <c r="BO6" i="43" l="1"/>
  <c r="BO21" i="2"/>
  <c r="BP21" i="2" s="1"/>
  <c r="BP25" i="2" s="1"/>
  <c r="Q12" i="3"/>
  <c r="BP7" i="43"/>
  <c r="BN11" i="1"/>
  <c r="BO11" i="1" s="1"/>
  <c r="BO12" i="1"/>
  <c r="BP8" i="43"/>
  <c r="BN9" i="1"/>
  <c r="BO9" i="1" s="1"/>
  <c r="BO9" i="9"/>
  <c r="Q23" i="1"/>
  <c r="BO19" i="9"/>
  <c r="BN8" i="9"/>
  <c r="BO13" i="9"/>
  <c r="BN7" i="9"/>
  <c r="BQ26" i="9"/>
  <c r="BQ28" i="9"/>
  <c r="BQ27" i="9"/>
  <c r="BP25" i="9"/>
  <c r="BP9" i="9" s="1"/>
  <c r="BP9" i="1" s="1"/>
  <c r="BP16" i="9"/>
  <c r="BP21" i="9"/>
  <c r="BP20" i="9"/>
  <c r="BP46" i="9"/>
  <c r="BQ48" i="9"/>
  <c r="BQ21" i="9" s="1"/>
  <c r="BQ42" i="9"/>
  <c r="BQ15" i="9" s="1"/>
  <c r="BQ49" i="9"/>
  <c r="BQ22" i="9" s="1"/>
  <c r="BQ47" i="9"/>
  <c r="BQ43" i="9"/>
  <c r="BQ16" i="9" s="1"/>
  <c r="BQ41" i="9"/>
  <c r="BP14" i="9"/>
  <c r="BP40" i="9"/>
  <c r="BP22" i="9"/>
  <c r="BR35" i="9"/>
  <c r="BR36" i="9" s="1"/>
  <c r="BO25" i="2" l="1"/>
  <c r="BN17" i="3" s="1"/>
  <c r="BO17" i="3" s="1"/>
  <c r="BP6" i="43"/>
  <c r="BP12" i="1" s="1"/>
  <c r="Q26" i="1"/>
  <c r="Q23" i="3"/>
  <c r="BQ7" i="43"/>
  <c r="BQ8" i="43"/>
  <c r="BN6" i="9"/>
  <c r="BN8" i="1"/>
  <c r="BO8" i="1" s="1"/>
  <c r="BO8" i="9"/>
  <c r="Q24" i="1"/>
  <c r="BN7" i="1"/>
  <c r="BO7" i="9"/>
  <c r="BP13" i="9"/>
  <c r="BP7" i="9" s="1"/>
  <c r="BQ25" i="9"/>
  <c r="BQ9" i="9" s="1"/>
  <c r="BP19" i="9"/>
  <c r="BP8" i="9" s="1"/>
  <c r="BQ20" i="9"/>
  <c r="BQ19" i="9" s="1"/>
  <c r="BQ8" i="9" s="1"/>
  <c r="BQ8" i="1" s="1"/>
  <c r="BQ46" i="9"/>
  <c r="BQ40" i="9"/>
  <c r="BQ14" i="9"/>
  <c r="BQ13" i="9" s="1"/>
  <c r="BQ7" i="9" s="1"/>
  <c r="BS33" i="9"/>
  <c r="BS35" i="9" s="1"/>
  <c r="BS36" i="9" s="1"/>
  <c r="BR32" i="9"/>
  <c r="BQ21" i="2" l="1"/>
  <c r="BQ25" i="2" s="1"/>
  <c r="BP17" i="3" s="1"/>
  <c r="BO6" i="9"/>
  <c r="BO7" i="2"/>
  <c r="R8" i="2"/>
  <c r="Q24" i="3"/>
  <c r="BQ6" i="43"/>
  <c r="BP11" i="1"/>
  <c r="BN6" i="1"/>
  <c r="BO7" i="1"/>
  <c r="BP8" i="1"/>
  <c r="BQ6" i="9"/>
  <c r="BR7" i="2" s="1"/>
  <c r="BQ7" i="1"/>
  <c r="BP6" i="9"/>
  <c r="BQ7" i="2" s="1"/>
  <c r="BQ15" i="3" s="1"/>
  <c r="BP7" i="1"/>
  <c r="BQ9" i="1"/>
  <c r="BR27" i="9"/>
  <c r="BR28" i="9"/>
  <c r="BR26" i="9"/>
  <c r="BR41" i="9"/>
  <c r="BR48" i="9"/>
  <c r="BR42" i="9"/>
  <c r="BR43" i="9"/>
  <c r="BR49" i="9"/>
  <c r="BR47" i="9"/>
  <c r="BT33" i="9"/>
  <c r="BT35" i="9" s="1"/>
  <c r="BT36" i="9" s="1"/>
  <c r="BS32" i="9"/>
  <c r="BQ12" i="1" l="1"/>
  <c r="BR21" i="2"/>
  <c r="BR25" i="2" s="1"/>
  <c r="BQ17" i="3" s="1"/>
  <c r="BP7" i="2"/>
  <c r="BP15" i="3" s="1"/>
  <c r="BN15" i="3"/>
  <c r="BO15" i="3" s="1"/>
  <c r="Q16" i="3"/>
  <c r="BN16" i="1"/>
  <c r="BO16" i="1" s="1"/>
  <c r="BO6" i="1"/>
  <c r="BQ6" i="1"/>
  <c r="BR7" i="43"/>
  <c r="BR8" i="43"/>
  <c r="BP6" i="1"/>
  <c r="Q28" i="1"/>
  <c r="BR25" i="9"/>
  <c r="BR9" i="9" s="1"/>
  <c r="BS27" i="9"/>
  <c r="BS28" i="9"/>
  <c r="BS26" i="9"/>
  <c r="BR16" i="9"/>
  <c r="BR22" i="9"/>
  <c r="BR40" i="9"/>
  <c r="BR14" i="9"/>
  <c r="BR20" i="9"/>
  <c r="BR46" i="9"/>
  <c r="BR15" i="9"/>
  <c r="BS48" i="9"/>
  <c r="BS42" i="9"/>
  <c r="BS49" i="9"/>
  <c r="BS22" i="9" s="1"/>
  <c r="BS47" i="9"/>
  <c r="BS43" i="9"/>
  <c r="BS16" i="9" s="1"/>
  <c r="BS41" i="9"/>
  <c r="BR21" i="9"/>
  <c r="BU33" i="9"/>
  <c r="BT32" i="9"/>
  <c r="BN17" i="1" l="1"/>
  <c r="R33" i="2"/>
  <c r="R34" i="2" s="1"/>
  <c r="R37" i="2" s="1"/>
  <c r="Q9" i="3"/>
  <c r="BO17" i="1"/>
  <c r="BQ11" i="1"/>
  <c r="BR6" i="43"/>
  <c r="BS14" i="9"/>
  <c r="BS7" i="43"/>
  <c r="BS20" i="9"/>
  <c r="BS8" i="43"/>
  <c r="Q29" i="1"/>
  <c r="BP16" i="1"/>
  <c r="BR9" i="1"/>
  <c r="BT27" i="9"/>
  <c r="BT28" i="9"/>
  <c r="BT26" i="9"/>
  <c r="BS25" i="9"/>
  <c r="BS9" i="9" s="1"/>
  <c r="BS9" i="1" s="1"/>
  <c r="BR19" i="9"/>
  <c r="BR8" i="9" s="1"/>
  <c r="BT48" i="9"/>
  <c r="BT21" i="9" s="1"/>
  <c r="BT42" i="9"/>
  <c r="BT15" i="9" s="1"/>
  <c r="BT49" i="9"/>
  <c r="BT22" i="9" s="1"/>
  <c r="BT47" i="9"/>
  <c r="BT43" i="9"/>
  <c r="BT16" i="9" s="1"/>
  <c r="BT41" i="9"/>
  <c r="BS46" i="9"/>
  <c r="BS21" i="9"/>
  <c r="BS40" i="9"/>
  <c r="BS15" i="9"/>
  <c r="BR13" i="9"/>
  <c r="BR7" i="9" s="1"/>
  <c r="BU35" i="9"/>
  <c r="BU36" i="9" s="1"/>
  <c r="BR12" i="1" l="1"/>
  <c r="BS21" i="2"/>
  <c r="BS25" i="2" s="1"/>
  <c r="BR17" i="3" s="1"/>
  <c r="BS13" i="9"/>
  <c r="BS7" i="9" s="1"/>
  <c r="BS7" i="1" s="1"/>
  <c r="Q18" i="3"/>
  <c r="BQ16" i="1"/>
  <c r="BQ17" i="1" s="1"/>
  <c r="BS19" i="9"/>
  <c r="BS8" i="9" s="1"/>
  <c r="BS8" i="1" s="1"/>
  <c r="BS6" i="43"/>
  <c r="BT7" i="43"/>
  <c r="BT8" i="43"/>
  <c r="BR8" i="1"/>
  <c r="BR6" i="9"/>
  <c r="BS7" i="2" s="1"/>
  <c r="BR7" i="1"/>
  <c r="BP17" i="1"/>
  <c r="BT25" i="9"/>
  <c r="BT9" i="9" s="1"/>
  <c r="BT9" i="1" s="1"/>
  <c r="BT14" i="9"/>
  <c r="BT40" i="9"/>
  <c r="BT20" i="9"/>
  <c r="BT46" i="9"/>
  <c r="BV33" i="9"/>
  <c r="BU32" i="9"/>
  <c r="BS12" i="1" l="1"/>
  <c r="BS11" i="1" s="1"/>
  <c r="BT21" i="2"/>
  <c r="BT25" i="2" s="1"/>
  <c r="BS17" i="3" s="1"/>
  <c r="BR15" i="3"/>
  <c r="BS6" i="1"/>
  <c r="BS6" i="9"/>
  <c r="BT7" i="2" s="1"/>
  <c r="BT6" i="43"/>
  <c r="Q33" i="3"/>
  <c r="BR11" i="1"/>
  <c r="BR6" i="1"/>
  <c r="BU28" i="9"/>
  <c r="BU26" i="9"/>
  <c r="BU27" i="9"/>
  <c r="BT13" i="9"/>
  <c r="BT7" i="9" s="1"/>
  <c r="BU49" i="9"/>
  <c r="BU47" i="9"/>
  <c r="BU43" i="9"/>
  <c r="BU41" i="9"/>
  <c r="BU48" i="9"/>
  <c r="BU42" i="9"/>
  <c r="BT19" i="9"/>
  <c r="BT8" i="9" s="1"/>
  <c r="BV35" i="9"/>
  <c r="BV36" i="9" s="1"/>
  <c r="BS16" i="1" l="1"/>
  <c r="BS17" i="1" s="1"/>
  <c r="BT12" i="1"/>
  <c r="BT11" i="1" s="1"/>
  <c r="BU21" i="2"/>
  <c r="BU25" i="2" s="1"/>
  <c r="BT17" i="3" s="1"/>
  <c r="BS15" i="3"/>
  <c r="Q35" i="3"/>
  <c r="R6" i="2" s="1"/>
  <c r="BR16" i="1"/>
  <c r="BU7" i="43"/>
  <c r="BU8" i="43"/>
  <c r="BT6" i="9"/>
  <c r="BU7" i="2" s="1"/>
  <c r="BT7" i="1"/>
  <c r="BT8" i="1"/>
  <c r="BU25" i="9"/>
  <c r="BU9" i="9" s="1"/>
  <c r="BU14" i="9"/>
  <c r="BU40" i="9"/>
  <c r="BU16" i="9"/>
  <c r="BU20" i="9"/>
  <c r="BU46" i="9"/>
  <c r="BU22" i="9"/>
  <c r="BU15" i="9"/>
  <c r="BU21" i="9"/>
  <c r="BW33" i="9"/>
  <c r="BW35" i="9" s="1"/>
  <c r="BW36" i="9" s="1"/>
  <c r="BV32" i="9"/>
  <c r="BT15" i="3" l="1"/>
  <c r="R10" i="2"/>
  <c r="R16" i="2" s="1"/>
  <c r="R6" i="3"/>
  <c r="R20" i="1"/>
  <c r="BR17" i="1"/>
  <c r="BU6" i="43"/>
  <c r="BU9" i="1"/>
  <c r="BT6" i="1"/>
  <c r="BV28" i="9"/>
  <c r="BV26" i="9"/>
  <c r="BV27" i="9"/>
  <c r="BU13" i="9"/>
  <c r="BU7" i="9" s="1"/>
  <c r="BU19" i="9"/>
  <c r="BU8" i="9" s="1"/>
  <c r="BV49" i="9"/>
  <c r="BV47" i="9"/>
  <c r="BV43" i="9"/>
  <c r="BV41" i="9"/>
  <c r="BV48" i="9"/>
  <c r="BV42" i="9"/>
  <c r="BX33" i="9"/>
  <c r="BX35" i="9" s="1"/>
  <c r="BX36" i="9" s="1"/>
  <c r="BW32" i="9"/>
  <c r="BU12" i="1" l="1"/>
  <c r="BV21" i="2"/>
  <c r="BV25" i="2" s="1"/>
  <c r="BU17" i="3" s="1"/>
  <c r="R12" i="3"/>
  <c r="R23" i="1"/>
  <c r="R35" i="2"/>
  <c r="R42" i="2"/>
  <c r="R43" i="2" s="1"/>
  <c r="R41" i="2"/>
  <c r="BT16" i="1"/>
  <c r="BT17" i="1" s="1"/>
  <c r="BV8" i="43"/>
  <c r="BV7" i="43"/>
  <c r="BU6" i="9"/>
  <c r="BV7" i="2" s="1"/>
  <c r="BU7" i="1"/>
  <c r="BU8" i="1"/>
  <c r="BW28" i="9"/>
  <c r="BW26" i="9"/>
  <c r="BW27" i="9"/>
  <c r="BV25" i="9"/>
  <c r="BV9" i="9" s="1"/>
  <c r="BV20" i="9"/>
  <c r="BV40" i="9"/>
  <c r="BV16" i="9"/>
  <c r="BV46" i="9"/>
  <c r="BV22" i="9"/>
  <c r="BW49" i="9"/>
  <c r="BW22" i="9" s="1"/>
  <c r="BW47" i="9"/>
  <c r="BW43" i="9"/>
  <c r="BW16" i="9" s="1"/>
  <c r="BW41" i="9"/>
  <c r="BW48" i="9"/>
  <c r="BW21" i="9" s="1"/>
  <c r="BW42" i="9"/>
  <c r="BW15" i="9" s="1"/>
  <c r="BV15" i="9"/>
  <c r="BV21" i="9"/>
  <c r="BV14" i="9"/>
  <c r="BX32" i="9"/>
  <c r="BY33" i="9"/>
  <c r="BU15" i="3" l="1"/>
  <c r="R26" i="1"/>
  <c r="R28" i="1" s="1"/>
  <c r="R24" i="1"/>
  <c r="R23" i="3"/>
  <c r="BW7" i="43"/>
  <c r="BU11" i="1"/>
  <c r="BW8" i="43"/>
  <c r="BV6" i="43"/>
  <c r="BV9" i="1"/>
  <c r="BU6" i="1"/>
  <c r="BW25" i="9"/>
  <c r="BW9" i="9" s="1"/>
  <c r="BW9" i="1" s="1"/>
  <c r="BX28" i="9"/>
  <c r="BX26" i="9"/>
  <c r="BX27" i="9"/>
  <c r="BV19" i="9"/>
  <c r="BV8" i="9" s="1"/>
  <c r="BX49" i="9"/>
  <c r="BX22" i="9" s="1"/>
  <c r="BX47" i="9"/>
  <c r="BX43" i="9"/>
  <c r="BX16" i="9" s="1"/>
  <c r="BX41" i="9"/>
  <c r="BX48" i="9"/>
  <c r="BX21" i="9" s="1"/>
  <c r="BX42" i="9"/>
  <c r="BV13" i="9"/>
  <c r="BV7" i="9" s="1"/>
  <c r="BW40" i="9"/>
  <c r="BW14" i="9"/>
  <c r="BW13" i="9" s="1"/>
  <c r="BW7" i="9" s="1"/>
  <c r="BW20" i="9"/>
  <c r="BW19" i="9" s="1"/>
  <c r="BW8" i="9" s="1"/>
  <c r="BW8" i="1" s="1"/>
  <c r="BW46" i="9"/>
  <c r="BY35" i="9"/>
  <c r="BY36" i="9" s="1"/>
  <c r="BW6" i="43" l="1"/>
  <c r="BV12" i="1"/>
  <c r="BW21" i="2"/>
  <c r="BW25" i="2" s="1"/>
  <c r="BV17" i="3" s="1"/>
  <c r="S33" i="2"/>
  <c r="S34" i="2" s="1"/>
  <c r="S37" i="2" s="1"/>
  <c r="R24" i="3"/>
  <c r="S8" i="2"/>
  <c r="R9" i="3"/>
  <c r="BU16" i="1"/>
  <c r="BU17" i="1" s="1"/>
  <c r="BX8" i="43"/>
  <c r="BX7" i="43"/>
  <c r="BW6" i="9"/>
  <c r="BX7" i="2" s="1"/>
  <c r="BW7" i="1"/>
  <c r="BW6" i="1" s="1"/>
  <c r="BV6" i="9"/>
  <c r="BW7" i="2" s="1"/>
  <c r="BV8" i="1"/>
  <c r="R29" i="1"/>
  <c r="BV7" i="1"/>
  <c r="BX25" i="9"/>
  <c r="BX9" i="9" s="1"/>
  <c r="BX9" i="1" s="1"/>
  <c r="BX46" i="9"/>
  <c r="BX20" i="9"/>
  <c r="BX19" i="9" s="1"/>
  <c r="BX8" i="9" s="1"/>
  <c r="BX8" i="1" s="1"/>
  <c r="BX15" i="9"/>
  <c r="BX40" i="9"/>
  <c r="BX14" i="9"/>
  <c r="BZ33" i="9"/>
  <c r="BZ35" i="9" s="1"/>
  <c r="BZ36" i="9" s="1"/>
  <c r="BY32" i="9"/>
  <c r="BX6" i="43" l="1"/>
  <c r="BX12" i="1" s="1"/>
  <c r="BX11" i="1" s="1"/>
  <c r="BW12" i="1"/>
  <c r="BW11" i="1" s="1"/>
  <c r="BW16" i="1" s="1"/>
  <c r="BW17" i="1" s="1"/>
  <c r="BX21" i="2"/>
  <c r="BX25" i="2" s="1"/>
  <c r="BW17" i="3" s="1"/>
  <c r="BW15" i="3"/>
  <c r="BV15" i="3"/>
  <c r="R16" i="3"/>
  <c r="BV11" i="1"/>
  <c r="BV6" i="1"/>
  <c r="BX13" i="9"/>
  <c r="BX7" i="9" s="1"/>
  <c r="BY26" i="9"/>
  <c r="BY27" i="9"/>
  <c r="BY28" i="9"/>
  <c r="BY48" i="9"/>
  <c r="BY21" i="9" s="1"/>
  <c r="BY42" i="9"/>
  <c r="BY15" i="9" s="1"/>
  <c r="BY49" i="9"/>
  <c r="BY22" i="9" s="1"/>
  <c r="BY47" i="9"/>
  <c r="BY43" i="9"/>
  <c r="BY16" i="9" s="1"/>
  <c r="BY41" i="9"/>
  <c r="CA33" i="9"/>
  <c r="BZ32" i="9"/>
  <c r="BY21" i="2" l="1"/>
  <c r="BY25" i="2" s="1"/>
  <c r="BX17" i="3" s="1"/>
  <c r="BY8" i="43"/>
  <c r="R18" i="3"/>
  <c r="BV16" i="1"/>
  <c r="BV17" i="1" s="1"/>
  <c r="BY7" i="43"/>
  <c r="BY6" i="43" s="1"/>
  <c r="BX6" i="9"/>
  <c r="BY7" i="2" s="1"/>
  <c r="BX7" i="1"/>
  <c r="BX6" i="1" s="1"/>
  <c r="BX16" i="1" s="1"/>
  <c r="BZ27" i="9"/>
  <c r="BZ28" i="9"/>
  <c r="BZ26" i="9"/>
  <c r="BY25" i="9"/>
  <c r="BY9" i="9" s="1"/>
  <c r="BY9" i="1" s="1"/>
  <c r="BY20" i="9"/>
  <c r="BY19" i="9" s="1"/>
  <c r="BY8" i="9" s="1"/>
  <c r="BY46" i="9"/>
  <c r="BY40" i="9"/>
  <c r="BY14" i="9"/>
  <c r="BZ43" i="9"/>
  <c r="BZ16" i="9" s="1"/>
  <c r="BZ48" i="9"/>
  <c r="BZ21" i="9" s="1"/>
  <c r="BZ42" i="9"/>
  <c r="BZ15" i="9" s="1"/>
  <c r="BZ41" i="9"/>
  <c r="BZ49" i="9"/>
  <c r="BZ22" i="9" s="1"/>
  <c r="BZ47" i="9"/>
  <c r="CA35" i="9"/>
  <c r="CB35" i="9" s="1"/>
  <c r="BX15" i="3" l="1"/>
  <c r="BY12" i="1"/>
  <c r="BZ21" i="2"/>
  <c r="BZ25" i="2" s="1"/>
  <c r="BY17" i="3" s="1"/>
  <c r="R33" i="3"/>
  <c r="BZ8" i="43"/>
  <c r="BZ7" i="43"/>
  <c r="BY11" i="1"/>
  <c r="BZ25" i="9"/>
  <c r="BZ9" i="9" s="1"/>
  <c r="BZ9" i="1" s="1"/>
  <c r="BX17" i="1"/>
  <c r="BY8" i="1"/>
  <c r="BZ40" i="9"/>
  <c r="BZ14" i="9"/>
  <c r="BZ13" i="9" s="1"/>
  <c r="BZ7" i="9" s="1"/>
  <c r="BY13" i="9"/>
  <c r="BY7" i="9" s="1"/>
  <c r="BZ20" i="9"/>
  <c r="BZ19" i="9" s="1"/>
  <c r="BZ8" i="9" s="1"/>
  <c r="BZ8" i="1" s="1"/>
  <c r="BZ46" i="9"/>
  <c r="CA36" i="9"/>
  <c r="R35" i="3" l="1"/>
  <c r="S6" i="2" s="1"/>
  <c r="BZ6" i="43"/>
  <c r="CA21" i="2" s="1"/>
  <c r="CA25" i="2" s="1"/>
  <c r="BZ17" i="3" s="1"/>
  <c r="BY6" i="9"/>
  <c r="BZ7" i="2" s="1"/>
  <c r="BY7" i="1"/>
  <c r="BY6" i="1" s="1"/>
  <c r="BY16" i="1" s="1"/>
  <c r="BZ6" i="9"/>
  <c r="CA7" i="2" s="1"/>
  <c r="BZ7" i="1"/>
  <c r="BZ6" i="1" s="1"/>
  <c r="CB36" i="9"/>
  <c r="CC33" i="9" s="1"/>
  <c r="CA32" i="9"/>
  <c r="BZ15" i="3" l="1"/>
  <c r="BY15" i="3"/>
  <c r="S10" i="2"/>
  <c r="S16" i="2" s="1"/>
  <c r="S6" i="3"/>
  <c r="S20" i="1"/>
  <c r="BZ12" i="1"/>
  <c r="BZ11" i="1" s="1"/>
  <c r="BZ16" i="1" s="1"/>
  <c r="BZ17" i="1" s="1"/>
  <c r="BY17" i="1"/>
  <c r="CA27" i="9"/>
  <c r="CA28" i="9"/>
  <c r="CB28" i="9" s="1"/>
  <c r="CA26" i="9"/>
  <c r="CB26" i="9" s="1"/>
  <c r="CB32" i="9"/>
  <c r="CA48" i="9"/>
  <c r="CA42" i="9"/>
  <c r="CA49" i="9"/>
  <c r="CA47" i="9"/>
  <c r="CA43" i="9"/>
  <c r="CA41" i="9"/>
  <c r="CC35" i="9"/>
  <c r="CC36" i="9" s="1"/>
  <c r="CO33" i="9"/>
  <c r="S12" i="3" l="1"/>
  <c r="S23" i="1"/>
  <c r="S35" i="2"/>
  <c r="S41" i="2"/>
  <c r="S42" i="2"/>
  <c r="S43" i="2" s="1"/>
  <c r="CA7" i="43"/>
  <c r="CB7" i="43" s="1"/>
  <c r="CA8" i="43"/>
  <c r="CB8" i="43" s="1"/>
  <c r="CA25" i="9"/>
  <c r="CB27" i="9"/>
  <c r="CA40" i="9"/>
  <c r="CB40" i="9" s="1"/>
  <c r="CA15" i="9"/>
  <c r="CB15" i="9" s="1"/>
  <c r="CB42" i="9"/>
  <c r="CA14" i="9"/>
  <c r="CB41" i="9"/>
  <c r="CA16" i="9"/>
  <c r="CB16" i="9" s="1"/>
  <c r="CB43" i="9"/>
  <c r="CA20" i="9"/>
  <c r="CB20" i="9" s="1"/>
  <c r="CB47" i="9"/>
  <c r="CA22" i="9"/>
  <c r="CB22" i="9" s="1"/>
  <c r="CB49" i="9"/>
  <c r="CA46" i="9"/>
  <c r="CB46" i="9" s="1"/>
  <c r="CA21" i="9"/>
  <c r="CB48" i="9"/>
  <c r="CC32" i="9"/>
  <c r="CD33" i="9"/>
  <c r="CD35" i="9" s="1"/>
  <c r="CD36" i="9" s="1"/>
  <c r="S26" i="1" l="1"/>
  <c r="S28" i="1" s="1"/>
  <c r="S24" i="1"/>
  <c r="S23" i="3"/>
  <c r="CA6" i="43"/>
  <c r="CB21" i="2" s="1"/>
  <c r="CB25" i="9"/>
  <c r="CA9" i="9"/>
  <c r="CC27" i="9"/>
  <c r="CC28" i="9"/>
  <c r="CC26" i="9"/>
  <c r="CC42" i="9"/>
  <c r="CC48" i="9"/>
  <c r="CC43" i="9"/>
  <c r="CC41" i="9"/>
  <c r="CC49" i="9"/>
  <c r="CC47" i="9"/>
  <c r="CA19" i="9"/>
  <c r="CB21" i="9"/>
  <c r="CA13" i="9"/>
  <c r="CB14" i="9"/>
  <c r="CE33" i="9"/>
  <c r="CD32" i="9"/>
  <c r="CC7" i="43" l="1"/>
  <c r="CB6" i="43"/>
  <c r="CC21" i="2"/>
  <c r="CC25" i="2" s="1"/>
  <c r="CB25" i="2"/>
  <c r="CA17" i="3" s="1"/>
  <c r="CB17" i="3" s="1"/>
  <c r="S29" i="1"/>
  <c r="T33" i="2"/>
  <c r="T34" i="2" s="1"/>
  <c r="T37" i="2" s="1"/>
  <c r="S24" i="3"/>
  <c r="S9" i="3"/>
  <c r="T8" i="2"/>
  <c r="CA12" i="1"/>
  <c r="CA11" i="1" s="1"/>
  <c r="CB11" i="1" s="1"/>
  <c r="CC8" i="43"/>
  <c r="CB13" i="9"/>
  <c r="CA7" i="9"/>
  <c r="CA9" i="1"/>
  <c r="CB9" i="1" s="1"/>
  <c r="CB9" i="9"/>
  <c r="CB19" i="9"/>
  <c r="CA8" i="9"/>
  <c r="CD27" i="9"/>
  <c r="CD28" i="9"/>
  <c r="CD26" i="9"/>
  <c r="CC25" i="9"/>
  <c r="CC9" i="9" s="1"/>
  <c r="CC20" i="9"/>
  <c r="CC46" i="9"/>
  <c r="CD42" i="9"/>
  <c r="CD15" i="9" s="1"/>
  <c r="CD48" i="9"/>
  <c r="CD21" i="9" s="1"/>
  <c r="CD43" i="9"/>
  <c r="CD16" i="9" s="1"/>
  <c r="CD41" i="9"/>
  <c r="CD49" i="9"/>
  <c r="CD22" i="9" s="1"/>
  <c r="CD47" i="9"/>
  <c r="CC21" i="9"/>
  <c r="CC22" i="9"/>
  <c r="CC14" i="9"/>
  <c r="CC40" i="9"/>
  <c r="CC16" i="9"/>
  <c r="CC15" i="9"/>
  <c r="CE35" i="9"/>
  <c r="CE36" i="9" s="1"/>
  <c r="CC6" i="43" l="1"/>
  <c r="CD21" i="2" s="1"/>
  <c r="CD25" i="2" s="1"/>
  <c r="CC17" i="3" s="1"/>
  <c r="CB12" i="1"/>
  <c r="S16" i="3"/>
  <c r="S18" i="3" s="1"/>
  <c r="CD8" i="43"/>
  <c r="CD25" i="9"/>
  <c r="CD9" i="9" s="1"/>
  <c r="CD9" i="1" s="1"/>
  <c r="CD7" i="43"/>
  <c r="CA8" i="1"/>
  <c r="CB8" i="1" s="1"/>
  <c r="CB8" i="9"/>
  <c r="CA6" i="9"/>
  <c r="CA7" i="1"/>
  <c r="CB7" i="9"/>
  <c r="CC9" i="1"/>
  <c r="CC13" i="9"/>
  <c r="CC7" i="9" s="1"/>
  <c r="CD14" i="9"/>
  <c r="CD40" i="9"/>
  <c r="CC19" i="9"/>
  <c r="CC8" i="9" s="1"/>
  <c r="CD46" i="9"/>
  <c r="CD20" i="9"/>
  <c r="CD19" i="9" s="1"/>
  <c r="CD8" i="9" s="1"/>
  <c r="CD8" i="1" s="1"/>
  <c r="CE32" i="9"/>
  <c r="CF33" i="9"/>
  <c r="CC12" i="1" l="1"/>
  <c r="CC11" i="1" s="1"/>
  <c r="CB6" i="9"/>
  <c r="CB7" i="2"/>
  <c r="S33" i="3"/>
  <c r="CD6" i="43"/>
  <c r="CC8" i="1"/>
  <c r="CA6" i="1"/>
  <c r="CB7" i="1"/>
  <c r="CC6" i="9"/>
  <c r="CD7" i="2" s="1"/>
  <c r="CC7" i="1"/>
  <c r="CE27" i="9"/>
  <c r="CE28" i="9"/>
  <c r="CE26" i="9"/>
  <c r="CE48" i="9"/>
  <c r="CE43" i="9"/>
  <c r="CE41" i="9"/>
  <c r="CE49" i="9"/>
  <c r="CE47" i="9"/>
  <c r="CE42" i="9"/>
  <c r="CD13" i="9"/>
  <c r="CD7" i="9" s="1"/>
  <c r="CF35" i="9"/>
  <c r="CF36" i="9" s="1"/>
  <c r="CD12" i="1" l="1"/>
  <c r="CE21" i="2"/>
  <c r="CE25" i="2" s="1"/>
  <c r="CD17" i="3" s="1"/>
  <c r="CC7" i="2"/>
  <c r="CC15" i="3" s="1"/>
  <c r="CA15" i="3"/>
  <c r="CB15" i="3" s="1"/>
  <c r="S35" i="3"/>
  <c r="T6" i="2" s="1"/>
  <c r="CA16" i="1"/>
  <c r="CB16" i="1" s="1"/>
  <c r="CB6" i="1"/>
  <c r="CE8" i="43"/>
  <c r="CE7" i="43"/>
  <c r="CC6" i="1"/>
  <c r="CD6" i="9"/>
  <c r="CE7" i="2" s="1"/>
  <c r="CD15" i="3" s="1"/>
  <c r="CD7" i="1"/>
  <c r="CD6" i="1" s="1"/>
  <c r="CE25" i="9"/>
  <c r="CE9" i="9" s="1"/>
  <c r="CE46" i="9"/>
  <c r="CE21" i="9"/>
  <c r="CE20" i="9"/>
  <c r="CE16" i="9"/>
  <c r="CE22" i="9"/>
  <c r="CE14" i="9"/>
  <c r="CE40" i="9"/>
  <c r="CE15" i="9"/>
  <c r="CG33" i="9"/>
  <c r="CG35" i="9" s="1"/>
  <c r="CG36" i="9" s="1"/>
  <c r="CF32" i="9"/>
  <c r="CB17" i="1" l="1"/>
  <c r="CA17" i="1"/>
  <c r="T6" i="3"/>
  <c r="T10" i="2"/>
  <c r="T16" i="2" s="1"/>
  <c r="T20" i="1"/>
  <c r="CD11" i="1"/>
  <c r="CE6" i="43"/>
  <c r="CE9" i="1"/>
  <c r="CC16" i="1"/>
  <c r="CF27" i="9"/>
  <c r="CF28" i="9"/>
  <c r="CF26" i="9"/>
  <c r="CF48" i="9"/>
  <c r="CF43" i="9"/>
  <c r="CF41" i="9"/>
  <c r="CF42" i="9"/>
  <c r="CF49" i="9"/>
  <c r="CF47" i="9"/>
  <c r="CE19" i="9"/>
  <c r="CE8" i="9" s="1"/>
  <c r="CE13" i="9"/>
  <c r="CE7" i="9" s="1"/>
  <c r="CG32" i="9"/>
  <c r="CH33" i="9"/>
  <c r="CH35" i="9" s="1"/>
  <c r="CH36" i="9" s="1"/>
  <c r="CE12" i="1" l="1"/>
  <c r="CF21" i="2"/>
  <c r="CF25" i="2" s="1"/>
  <c r="CE17" i="3" s="1"/>
  <c r="T12" i="3"/>
  <c r="T23" i="1"/>
  <c r="T35" i="2"/>
  <c r="T41" i="2"/>
  <c r="T42" i="2"/>
  <c r="T43" i="2" s="1"/>
  <c r="CD16" i="1"/>
  <c r="CD17" i="1" s="1"/>
  <c r="CF7" i="43"/>
  <c r="CF8" i="43"/>
  <c r="CE6" i="9"/>
  <c r="CF7" i="2" s="1"/>
  <c r="CE7" i="1"/>
  <c r="CE8" i="1"/>
  <c r="CC17" i="1"/>
  <c r="CF25" i="9"/>
  <c r="CF9" i="9" s="1"/>
  <c r="CG28" i="9"/>
  <c r="CG26" i="9"/>
  <c r="CG27" i="9"/>
  <c r="CF22" i="9"/>
  <c r="CF14" i="9"/>
  <c r="CF40" i="9"/>
  <c r="CF20" i="9"/>
  <c r="CF46" i="9"/>
  <c r="CF16" i="9"/>
  <c r="CG43" i="9"/>
  <c r="CG16" i="9" s="1"/>
  <c r="CG41" i="9"/>
  <c r="CG49" i="9"/>
  <c r="CG22" i="9" s="1"/>
  <c r="CG47" i="9"/>
  <c r="CG42" i="9"/>
  <c r="CG15" i="9" s="1"/>
  <c r="CG48" i="9"/>
  <c r="CG21" i="9" s="1"/>
  <c r="CF15" i="9"/>
  <c r="CF21" i="9"/>
  <c r="CH32" i="9"/>
  <c r="CI33" i="9"/>
  <c r="CI35" i="9" s="1"/>
  <c r="CI36" i="9" s="1"/>
  <c r="CE15" i="3" l="1"/>
  <c r="CG7" i="43"/>
  <c r="T26" i="1"/>
  <c r="T24" i="1"/>
  <c r="T23" i="3"/>
  <c r="CF6" i="43"/>
  <c r="CE11" i="1"/>
  <c r="CG8" i="43"/>
  <c r="CG6" i="43" s="1"/>
  <c r="CF9" i="1"/>
  <c r="CE6" i="1"/>
  <c r="CH28" i="9"/>
  <c r="CH26" i="9"/>
  <c r="CH27" i="9"/>
  <c r="CG25" i="9"/>
  <c r="CG9" i="9" s="1"/>
  <c r="CG9" i="1" s="1"/>
  <c r="CF13" i="9"/>
  <c r="CF7" i="9" s="1"/>
  <c r="CH43" i="9"/>
  <c r="CH41" i="9"/>
  <c r="CH49" i="9"/>
  <c r="CH47" i="9"/>
  <c r="CH42" i="9"/>
  <c r="CH15" i="9" s="1"/>
  <c r="CH48" i="9"/>
  <c r="CG46" i="9"/>
  <c r="CG20" i="9"/>
  <c r="CG19" i="9" s="1"/>
  <c r="CG8" i="9" s="1"/>
  <c r="CG8" i="1" s="1"/>
  <c r="CG40" i="9"/>
  <c r="CG14" i="9"/>
  <c r="CG13" i="9" s="1"/>
  <c r="CG7" i="9" s="1"/>
  <c r="CF19" i="9"/>
  <c r="CF8" i="9" s="1"/>
  <c r="CI32" i="9"/>
  <c r="CJ33" i="9"/>
  <c r="CG12" i="1" l="1"/>
  <c r="CH21" i="2"/>
  <c r="CH25" i="2" s="1"/>
  <c r="CF12" i="1"/>
  <c r="CG21" i="2"/>
  <c r="CG25" i="2" s="1"/>
  <c r="CF17" i="3" s="1"/>
  <c r="T24" i="3"/>
  <c r="U8" i="2"/>
  <c r="T28" i="1"/>
  <c r="CG11" i="1"/>
  <c r="CH8" i="43"/>
  <c r="CE16" i="1"/>
  <c r="CH14" i="9"/>
  <c r="CH7" i="43"/>
  <c r="CF7" i="1"/>
  <c r="CF6" i="9"/>
  <c r="CG7" i="2" s="1"/>
  <c r="CF8" i="1"/>
  <c r="CG6" i="9"/>
  <c r="CH7" i="2" s="1"/>
  <c r="CG7" i="1"/>
  <c r="CG6" i="1" s="1"/>
  <c r="CI28" i="9"/>
  <c r="CI26" i="9"/>
  <c r="CI27" i="9"/>
  <c r="CH25" i="9"/>
  <c r="CH9" i="9" s="1"/>
  <c r="CH9" i="1" s="1"/>
  <c r="CH46" i="9"/>
  <c r="CH22" i="9"/>
  <c r="CH20" i="9"/>
  <c r="CH40" i="9"/>
  <c r="CH16" i="9"/>
  <c r="CH21" i="9"/>
  <c r="CI49" i="9"/>
  <c r="CI22" i="9" s="1"/>
  <c r="CI47" i="9"/>
  <c r="CI42" i="9"/>
  <c r="CI48" i="9"/>
  <c r="CI21" i="9" s="1"/>
  <c r="CI43" i="9"/>
  <c r="CI16" i="9" s="1"/>
  <c r="CI41" i="9"/>
  <c r="CJ35" i="9"/>
  <c r="CJ36" i="9" s="1"/>
  <c r="CG15" i="3" l="1"/>
  <c r="CF15" i="3"/>
  <c r="CG17" i="3"/>
  <c r="U33" i="2"/>
  <c r="U34" i="2" s="1"/>
  <c r="U37" i="2" s="1"/>
  <c r="T16" i="3"/>
  <c r="T29" i="1"/>
  <c r="T9" i="3"/>
  <c r="CE17" i="1"/>
  <c r="CH13" i="9"/>
  <c r="CH7" i="9" s="1"/>
  <c r="CH7" i="1" s="1"/>
  <c r="CF11" i="1"/>
  <c r="CI8" i="43"/>
  <c r="CI7" i="43"/>
  <c r="CG16" i="1"/>
  <c r="CG17" i="1" s="1"/>
  <c r="CH6" i="43"/>
  <c r="CH19" i="9"/>
  <c r="CH8" i="9" s="1"/>
  <c r="CH8" i="1" s="1"/>
  <c r="CF6" i="1"/>
  <c r="CI25" i="9"/>
  <c r="CI9" i="9" s="1"/>
  <c r="CI20" i="9"/>
  <c r="CI19" i="9" s="1"/>
  <c r="CI8" i="9" s="1"/>
  <c r="CI8" i="1" s="1"/>
  <c r="CI46" i="9"/>
  <c r="CI40" i="9"/>
  <c r="CI14" i="9"/>
  <c r="CI15" i="9"/>
  <c r="CJ32" i="9"/>
  <c r="CK33" i="9"/>
  <c r="CH12" i="1" l="1"/>
  <c r="CI21" i="2"/>
  <c r="CI25" i="2" s="1"/>
  <c r="CH17" i="3" s="1"/>
  <c r="T18" i="3"/>
  <c r="CF16" i="1"/>
  <c r="CF17" i="1" s="1"/>
  <c r="CI6" i="43"/>
  <c r="CH6" i="1"/>
  <c r="CH6" i="9"/>
  <c r="CI7" i="2" s="1"/>
  <c r="CI9" i="1"/>
  <c r="CJ28" i="9"/>
  <c r="CJ27" i="9"/>
  <c r="CJ26" i="9"/>
  <c r="CI13" i="9"/>
  <c r="CI7" i="9" s="1"/>
  <c r="CJ49" i="9"/>
  <c r="CJ22" i="9" s="1"/>
  <c r="CJ47" i="9"/>
  <c r="CJ42" i="9"/>
  <c r="CJ15" i="9" s="1"/>
  <c r="CJ48" i="9"/>
  <c r="CJ43" i="9"/>
  <c r="CJ16" i="9" s="1"/>
  <c r="CJ41" i="9"/>
  <c r="CK35" i="9"/>
  <c r="CK36" i="9" s="1"/>
  <c r="CJ7" i="43" l="1"/>
  <c r="CI12" i="1"/>
  <c r="CI11" i="1" s="1"/>
  <c r="CJ21" i="2"/>
  <c r="CJ25" i="2" s="1"/>
  <c r="CI17" i="3" s="1"/>
  <c r="CH15" i="3"/>
  <c r="T33" i="3"/>
  <c r="CJ8" i="43"/>
  <c r="CH11" i="1"/>
  <c r="CH16" i="1" s="1"/>
  <c r="CH17" i="1" s="1"/>
  <c r="CJ25" i="9"/>
  <c r="CJ9" i="9" s="1"/>
  <c r="CJ9" i="1" s="1"/>
  <c r="CI7" i="1"/>
  <c r="CI6" i="1" s="1"/>
  <c r="CI6" i="9"/>
  <c r="CJ7" i="2" s="1"/>
  <c r="CI15" i="3" s="1"/>
  <c r="CJ40" i="9"/>
  <c r="CJ14" i="9"/>
  <c r="CJ13" i="9" s="1"/>
  <c r="CJ7" i="9" s="1"/>
  <c r="CJ21" i="9"/>
  <c r="CJ46" i="9"/>
  <c r="CJ20" i="9"/>
  <c r="CL33" i="9"/>
  <c r="CL35" i="9" s="1"/>
  <c r="CL36" i="9" s="1"/>
  <c r="CK32" i="9"/>
  <c r="CJ6" i="43" l="1"/>
  <c r="CJ12" i="1" s="1"/>
  <c r="CJ11" i="1" s="1"/>
  <c r="T35" i="3"/>
  <c r="U6" i="2" s="1"/>
  <c r="CI16" i="1"/>
  <c r="CJ19" i="9"/>
  <c r="CJ8" i="9" s="1"/>
  <c r="CJ8" i="1" s="1"/>
  <c r="CJ7" i="1"/>
  <c r="CK27" i="9"/>
  <c r="CK28" i="9"/>
  <c r="CK26" i="9"/>
  <c r="CK42" i="9"/>
  <c r="CK15" i="9" s="1"/>
  <c r="CK48" i="9"/>
  <c r="CK21" i="9" s="1"/>
  <c r="CK43" i="9"/>
  <c r="CK16" i="9" s="1"/>
  <c r="CK41" i="9"/>
  <c r="CK49" i="9"/>
  <c r="CK22" i="9" s="1"/>
  <c r="CK47" i="9"/>
  <c r="CM33" i="9"/>
  <c r="CM35" i="9" s="1"/>
  <c r="CM36" i="9" s="1"/>
  <c r="CL32" i="9"/>
  <c r="CK21" i="2" l="1"/>
  <c r="CK25" i="2" s="1"/>
  <c r="CJ17" i="3" s="1"/>
  <c r="CJ6" i="1"/>
  <c r="CJ16" i="1" s="1"/>
  <c r="CJ17" i="1" s="1"/>
  <c r="CJ6" i="9"/>
  <c r="CK7" i="2" s="1"/>
  <c r="U10" i="2"/>
  <c r="U16" i="2" s="1"/>
  <c r="U6" i="3"/>
  <c r="U20" i="1"/>
  <c r="CI17" i="1"/>
  <c r="CK7" i="43"/>
  <c r="CK8" i="43"/>
  <c r="CK25" i="9"/>
  <c r="CK9" i="9" s="1"/>
  <c r="CK9" i="1" s="1"/>
  <c r="CL27" i="9"/>
  <c r="CL28" i="9"/>
  <c r="CL26" i="9"/>
  <c r="CL42" i="9"/>
  <c r="CL15" i="9" s="1"/>
  <c r="CL48" i="9"/>
  <c r="CL21" i="9" s="1"/>
  <c r="CL43" i="9"/>
  <c r="CL16" i="9" s="1"/>
  <c r="CL41" i="9"/>
  <c r="CL49" i="9"/>
  <c r="CL22" i="9" s="1"/>
  <c r="CL47" i="9"/>
  <c r="CK46" i="9"/>
  <c r="CK20" i="9"/>
  <c r="CK19" i="9" s="1"/>
  <c r="CK8" i="9" s="1"/>
  <c r="CK8" i="1" s="1"/>
  <c r="CK14" i="9"/>
  <c r="CK13" i="9" s="1"/>
  <c r="CK7" i="9" s="1"/>
  <c r="CK40" i="9"/>
  <c r="CN33" i="9"/>
  <c r="CM32" i="9"/>
  <c r="CJ15" i="3" l="1"/>
  <c r="CL8" i="43"/>
  <c r="U12" i="3"/>
  <c r="U23" i="1"/>
  <c r="U35" i="2"/>
  <c r="U41" i="2"/>
  <c r="U42" i="2"/>
  <c r="U43" i="2" s="1"/>
  <c r="CK6" i="43"/>
  <c r="CL7" i="43"/>
  <c r="CK6" i="9"/>
  <c r="CL7" i="2" s="1"/>
  <c r="CK7" i="1"/>
  <c r="CK6" i="1" s="1"/>
  <c r="CL25" i="9"/>
  <c r="CL9" i="9" s="1"/>
  <c r="CL9" i="1" s="1"/>
  <c r="CM27" i="9"/>
  <c r="CM28" i="9"/>
  <c r="CM26" i="9"/>
  <c r="CM48" i="9"/>
  <c r="CM43" i="9"/>
  <c r="CM16" i="9" s="1"/>
  <c r="CM41" i="9"/>
  <c r="CM49" i="9"/>
  <c r="CM22" i="9" s="1"/>
  <c r="CM47" i="9"/>
  <c r="CM42" i="9"/>
  <c r="CL46" i="9"/>
  <c r="CL20" i="9"/>
  <c r="CL19" i="9" s="1"/>
  <c r="CL8" i="9" s="1"/>
  <c r="CL8" i="1" s="1"/>
  <c r="CL14" i="9"/>
  <c r="CL13" i="9" s="1"/>
  <c r="CL7" i="9" s="1"/>
  <c r="CL40" i="9"/>
  <c r="CN35" i="9"/>
  <c r="CO35" i="9" s="1"/>
  <c r="CL6" i="43" l="1"/>
  <c r="CK12" i="1"/>
  <c r="CK11" i="1" s="1"/>
  <c r="CK16" i="1" s="1"/>
  <c r="CK17" i="1" s="1"/>
  <c r="CL21" i="2"/>
  <c r="CL25" i="2" s="1"/>
  <c r="CK17" i="3" s="1"/>
  <c r="CK15" i="3"/>
  <c r="U26" i="1"/>
  <c r="V8" i="2" s="1"/>
  <c r="U24" i="1"/>
  <c r="U23" i="3"/>
  <c r="CM20" i="9"/>
  <c r="CM8" i="43"/>
  <c r="CM14" i="9"/>
  <c r="CM7" i="43"/>
  <c r="CL6" i="9"/>
  <c r="CM7" i="2" s="1"/>
  <c r="CL7" i="1"/>
  <c r="CL6" i="1" s="1"/>
  <c r="CM25" i="9"/>
  <c r="CM9" i="9" s="1"/>
  <c r="CM9" i="1" s="1"/>
  <c r="CM40" i="9"/>
  <c r="CM15" i="9"/>
  <c r="CM46" i="9"/>
  <c r="CM21" i="9"/>
  <c r="CN36" i="9"/>
  <c r="CL12" i="1" l="1"/>
  <c r="CL11" i="1" s="1"/>
  <c r="CL16" i="1" s="1"/>
  <c r="CL17" i="1" s="1"/>
  <c r="CM21" i="2"/>
  <c r="CM25" i="2" s="1"/>
  <c r="CL17" i="3" s="1"/>
  <c r="CL15" i="3"/>
  <c r="U28" i="1"/>
  <c r="V33" i="2" s="1"/>
  <c r="V34" i="2" s="1"/>
  <c r="V37" i="2" s="1"/>
  <c r="U24" i="3"/>
  <c r="U16" i="3"/>
  <c r="CM19" i="9"/>
  <c r="CM8" i="9" s="1"/>
  <c r="CM8" i="1" s="1"/>
  <c r="CM13" i="9"/>
  <c r="CM7" i="9" s="1"/>
  <c r="CM7" i="1" s="1"/>
  <c r="CM6" i="43"/>
  <c r="CN21" i="2" s="1"/>
  <c r="CN25" i="2" s="1"/>
  <c r="CO36" i="9"/>
  <c r="CP33" i="9" s="1"/>
  <c r="CN32" i="9"/>
  <c r="CM17" i="3" l="1"/>
  <c r="U29" i="1"/>
  <c r="CM6" i="1"/>
  <c r="U9" i="3"/>
  <c r="U18" i="3" s="1"/>
  <c r="CM6" i="9"/>
  <c r="CN7" i="2" s="1"/>
  <c r="CM12" i="1"/>
  <c r="CM11" i="1" s="1"/>
  <c r="CN27" i="9"/>
  <c r="CO27" i="9" s="1"/>
  <c r="CN28" i="9"/>
  <c r="CO28" i="9" s="1"/>
  <c r="CN26" i="9"/>
  <c r="CO32" i="9"/>
  <c r="CN48" i="9"/>
  <c r="CN42" i="9"/>
  <c r="CN43" i="9"/>
  <c r="CN41" i="9"/>
  <c r="CN49" i="9"/>
  <c r="CN47" i="9"/>
  <c r="CP35" i="9"/>
  <c r="CP36" i="9" s="1"/>
  <c r="DB33" i="9"/>
  <c r="CM16" i="1" l="1"/>
  <c r="CM17" i="1" s="1"/>
  <c r="CM15" i="3"/>
  <c r="U33" i="3"/>
  <c r="CN8" i="43"/>
  <c r="CO8" i="43" s="1"/>
  <c r="CN7" i="43"/>
  <c r="CN25" i="9"/>
  <c r="CO26" i="9"/>
  <c r="CN20" i="9"/>
  <c r="CO20" i="9" s="1"/>
  <c r="CN46" i="9"/>
  <c r="CO46" i="9" s="1"/>
  <c r="CO47" i="9"/>
  <c r="CN15" i="9"/>
  <c r="CO15" i="9" s="1"/>
  <c r="CO42" i="9"/>
  <c r="CN22" i="9"/>
  <c r="CO49" i="9"/>
  <c r="CN14" i="9"/>
  <c r="CN40" i="9"/>
  <c r="CO40" i="9" s="1"/>
  <c r="CO41" i="9"/>
  <c r="CN16" i="9"/>
  <c r="CO16" i="9" s="1"/>
  <c r="CO43" i="9"/>
  <c r="CN21" i="9"/>
  <c r="CO21" i="9" s="1"/>
  <c r="CO48" i="9"/>
  <c r="CP32" i="9"/>
  <c r="CQ33" i="9"/>
  <c r="CQ35" i="9" s="1"/>
  <c r="CQ36" i="9" s="1"/>
  <c r="CN6" i="43" l="1"/>
  <c r="CN12" i="1" s="1"/>
  <c r="CO7" i="43"/>
  <c r="U35" i="3"/>
  <c r="V6" i="2" s="1"/>
  <c r="CO6" i="43"/>
  <c r="CO25" i="9"/>
  <c r="CN9" i="9"/>
  <c r="CP28" i="9"/>
  <c r="CP26" i="9"/>
  <c r="CP27" i="9"/>
  <c r="CP49" i="9"/>
  <c r="CP22" i="9" s="1"/>
  <c r="CP48" i="9"/>
  <c r="CP47" i="9"/>
  <c r="CP42" i="9"/>
  <c r="CP43" i="9"/>
  <c r="CP41" i="9"/>
  <c r="CN13" i="9"/>
  <c r="CO14" i="9"/>
  <c r="CN19" i="9"/>
  <c r="CO22" i="9"/>
  <c r="CQ32" i="9"/>
  <c r="CR33" i="9"/>
  <c r="CP8" i="43" l="1"/>
  <c r="CO21" i="2"/>
  <c r="CP21" i="2" s="1"/>
  <c r="CP25" i="2" s="1"/>
  <c r="V10" i="2"/>
  <c r="V16" i="2" s="1"/>
  <c r="V6" i="3"/>
  <c r="V20" i="1"/>
  <c r="CP7" i="43"/>
  <c r="CN11" i="1"/>
  <c r="CO11" i="1" s="1"/>
  <c r="CO12" i="1"/>
  <c r="CO19" i="9"/>
  <c r="CN8" i="9"/>
  <c r="CO13" i="9"/>
  <c r="CN7" i="9"/>
  <c r="CN9" i="1"/>
  <c r="CO9" i="1" s="1"/>
  <c r="CO9" i="9"/>
  <c r="CQ28" i="9"/>
  <c r="CQ26" i="9"/>
  <c r="CQ27" i="9"/>
  <c r="CP25" i="9"/>
  <c r="CP9" i="9" s="1"/>
  <c r="CP20" i="9"/>
  <c r="CP46" i="9"/>
  <c r="CP14" i="9"/>
  <c r="CP40" i="9"/>
  <c r="CP15" i="9"/>
  <c r="CP21" i="9"/>
  <c r="CP16" i="9"/>
  <c r="CQ49" i="9"/>
  <c r="CQ42" i="9"/>
  <c r="CQ15" i="9" s="1"/>
  <c r="CQ48" i="9"/>
  <c r="CQ21" i="9" s="1"/>
  <c r="CQ43" i="9"/>
  <c r="CQ16" i="9" s="1"/>
  <c r="CQ41" i="9"/>
  <c r="CQ47" i="9"/>
  <c r="CR35" i="9"/>
  <c r="CR36" i="9" s="1"/>
  <c r="CP6" i="43" l="1"/>
  <c r="CO25" i="2"/>
  <c r="CN17" i="3" s="1"/>
  <c r="CO17" i="3" s="1"/>
  <c r="CP12" i="1"/>
  <c r="CP11" i="1" s="1"/>
  <c r="CQ21" i="2"/>
  <c r="CQ25" i="2" s="1"/>
  <c r="CP17" i="3" s="1"/>
  <c r="V12" i="3"/>
  <c r="V23" i="1"/>
  <c r="V35" i="2"/>
  <c r="V42" i="2"/>
  <c r="V43" i="2" s="1"/>
  <c r="V41" i="2"/>
  <c r="CQ8" i="43"/>
  <c r="CQ7" i="43"/>
  <c r="CN7" i="1"/>
  <c r="CO7" i="9"/>
  <c r="CN6" i="9"/>
  <c r="CN8" i="1"/>
  <c r="CO8" i="1" s="1"/>
  <c r="CO8" i="9"/>
  <c r="CP9" i="1"/>
  <c r="CQ25" i="9"/>
  <c r="CQ9" i="9" s="1"/>
  <c r="CQ9" i="1" s="1"/>
  <c r="CQ20" i="9"/>
  <c r="CQ46" i="9"/>
  <c r="CP19" i="9"/>
  <c r="CP8" i="9" s="1"/>
  <c r="CQ22" i="9"/>
  <c r="CP13" i="9"/>
  <c r="CP7" i="9" s="1"/>
  <c r="CQ14" i="9"/>
  <c r="CQ13" i="9" s="1"/>
  <c r="CQ7" i="9" s="1"/>
  <c r="CQ40" i="9"/>
  <c r="CS33" i="9"/>
  <c r="CS35" i="9" s="1"/>
  <c r="CS36" i="9" s="1"/>
  <c r="CR32" i="9"/>
  <c r="CQ6" i="43" l="1"/>
  <c r="CR21" i="2" s="1"/>
  <c r="CR25" i="2" s="1"/>
  <c r="CQ17" i="3" s="1"/>
  <c r="CO6" i="9"/>
  <c r="CO7" i="2"/>
  <c r="V26" i="1"/>
  <c r="W8" i="2" s="1"/>
  <c r="V24" i="1"/>
  <c r="V23" i="3"/>
  <c r="CQ12" i="1"/>
  <c r="CQ11" i="1" s="1"/>
  <c r="CP8" i="1"/>
  <c r="CN6" i="1"/>
  <c r="CO7" i="1"/>
  <c r="CQ7" i="1"/>
  <c r="CP6" i="9"/>
  <c r="CQ7" i="2" s="1"/>
  <c r="CP7" i="1"/>
  <c r="CR28" i="9"/>
  <c r="CR26" i="9"/>
  <c r="CR27" i="9"/>
  <c r="CQ19" i="9"/>
  <c r="CQ8" i="9" s="1"/>
  <c r="CQ8" i="1" s="1"/>
  <c r="CR49" i="9"/>
  <c r="CR48" i="9"/>
  <c r="CR43" i="9"/>
  <c r="CR41" i="9"/>
  <c r="CR47" i="9"/>
  <c r="CR42" i="9"/>
  <c r="CT33" i="9"/>
  <c r="CT35" i="9" s="1"/>
  <c r="CT36" i="9" s="1"/>
  <c r="CS32" i="9"/>
  <c r="V28" i="1" l="1"/>
  <c r="W33" i="2" s="1"/>
  <c r="W34" i="2" s="1"/>
  <c r="W37" i="2" s="1"/>
  <c r="CP7" i="2"/>
  <c r="CP15" i="3" s="1"/>
  <c r="CN15" i="3"/>
  <c r="CO15" i="3" s="1"/>
  <c r="V24" i="3"/>
  <c r="V16" i="3"/>
  <c r="CR7" i="43"/>
  <c r="CN16" i="1"/>
  <c r="CO6" i="1"/>
  <c r="CR8" i="43"/>
  <c r="CQ6" i="1"/>
  <c r="CQ16" i="1" s="1"/>
  <c r="CQ17" i="1" s="1"/>
  <c r="CQ6" i="9"/>
  <c r="CR7" i="2" s="1"/>
  <c r="CP6" i="1"/>
  <c r="CR25" i="9"/>
  <c r="CR9" i="9" s="1"/>
  <c r="CS28" i="9"/>
  <c r="CS26" i="9"/>
  <c r="CS27" i="9"/>
  <c r="CR20" i="9"/>
  <c r="CR46" i="9"/>
  <c r="CR14" i="9"/>
  <c r="CS49" i="9"/>
  <c r="CS22" i="9" s="1"/>
  <c r="CS48" i="9"/>
  <c r="CS21" i="9" s="1"/>
  <c r="CS43" i="9"/>
  <c r="CS16" i="9" s="1"/>
  <c r="CS41" i="9"/>
  <c r="CS47" i="9"/>
  <c r="CS42" i="9"/>
  <c r="CR16" i="9"/>
  <c r="CR21" i="9"/>
  <c r="CR22" i="9"/>
  <c r="CR40" i="9"/>
  <c r="CR15" i="9"/>
  <c r="CT32" i="9"/>
  <c r="CU33" i="9"/>
  <c r="CU35" i="9" s="1"/>
  <c r="CU36" i="9" s="1"/>
  <c r="V29" i="1" l="1"/>
  <c r="V9" i="3"/>
  <c r="V18" i="3" s="1"/>
  <c r="V33" i="3" s="1"/>
  <c r="V35" i="3" s="1"/>
  <c r="W6" i="2" s="1"/>
  <c r="CQ15" i="3"/>
  <c r="CN17" i="1"/>
  <c r="CO16" i="1"/>
  <c r="CO17" i="1" s="1"/>
  <c r="CS8" i="43"/>
  <c r="CR6" i="43"/>
  <c r="CS14" i="9"/>
  <c r="CS7" i="43"/>
  <c r="CR9" i="1"/>
  <c r="CP16" i="1"/>
  <c r="CT26" i="9"/>
  <c r="CT27" i="9"/>
  <c r="CT28" i="9"/>
  <c r="CS25" i="9"/>
  <c r="CS9" i="9" s="1"/>
  <c r="CS9" i="1" s="1"/>
  <c r="CT48" i="9"/>
  <c r="CT49" i="9"/>
  <c r="CT22" i="9" s="1"/>
  <c r="CT47" i="9"/>
  <c r="CT43" i="9"/>
  <c r="CT16" i="9" s="1"/>
  <c r="CT41" i="9"/>
  <c r="CT42" i="9"/>
  <c r="CS40" i="9"/>
  <c r="CS15" i="9"/>
  <c r="CR13" i="9"/>
  <c r="CR7" i="9" s="1"/>
  <c r="CS46" i="9"/>
  <c r="CS20" i="9"/>
  <c r="CR19" i="9"/>
  <c r="CR8" i="9" s="1"/>
  <c r="CU32" i="9"/>
  <c r="CV33" i="9"/>
  <c r="CT7" i="43" l="1"/>
  <c r="CR12" i="1"/>
  <c r="CS21" i="2"/>
  <c r="CS25" i="2" s="1"/>
  <c r="CR17" i="3" s="1"/>
  <c r="CS13" i="9"/>
  <c r="CS7" i="9" s="1"/>
  <c r="CS7" i="1" s="1"/>
  <c r="W6" i="3"/>
  <c r="W10" i="2"/>
  <c r="W16" i="2" s="1"/>
  <c r="W20" i="1"/>
  <c r="CT8" i="43"/>
  <c r="CS6" i="43"/>
  <c r="CR6" i="9"/>
  <c r="CS7" i="2" s="1"/>
  <c r="CR7" i="1"/>
  <c r="CR8" i="1"/>
  <c r="CP17" i="1"/>
  <c r="CT25" i="9"/>
  <c r="CT9" i="9" s="1"/>
  <c r="CT9" i="1" s="1"/>
  <c r="CU27" i="9"/>
  <c r="CU28" i="9"/>
  <c r="CU26" i="9"/>
  <c r="CT14" i="9"/>
  <c r="CT40" i="9"/>
  <c r="CT46" i="9"/>
  <c r="CT20" i="9"/>
  <c r="CT21" i="9"/>
  <c r="CU48" i="9"/>
  <c r="CU21" i="9" s="1"/>
  <c r="CU43" i="9"/>
  <c r="CU16" i="9" s="1"/>
  <c r="CU41" i="9"/>
  <c r="CU49" i="9"/>
  <c r="CU47" i="9"/>
  <c r="CU42" i="9"/>
  <c r="CU15" i="9" s="1"/>
  <c r="CS19" i="9"/>
  <c r="CS8" i="9" s="1"/>
  <c r="CS8" i="1" s="1"/>
  <c r="CT15" i="9"/>
  <c r="CV35" i="9"/>
  <c r="CV36" i="9" s="1"/>
  <c r="CT6" i="43" l="1"/>
  <c r="CT12" i="1" s="1"/>
  <c r="CT11" i="1" s="1"/>
  <c r="CR15" i="3"/>
  <c r="CS12" i="1"/>
  <c r="CS11" i="1" s="1"/>
  <c r="CT21" i="2"/>
  <c r="CT25" i="2" s="1"/>
  <c r="CS17" i="3" s="1"/>
  <c r="W12" i="3"/>
  <c r="W23" i="3" s="1"/>
  <c r="W24" i="3" s="1"/>
  <c r="W23" i="1"/>
  <c r="W35" i="2"/>
  <c r="W41" i="2"/>
  <c r="W42" i="2"/>
  <c r="W43" i="2" s="1"/>
  <c r="CU8" i="43"/>
  <c r="CU25" i="9"/>
  <c r="CU9" i="9" s="1"/>
  <c r="CU9" i="1" s="1"/>
  <c r="CR11" i="1"/>
  <c r="CU7" i="43"/>
  <c r="CS6" i="1"/>
  <c r="CR6" i="1"/>
  <c r="CS6" i="9"/>
  <c r="CT7" i="2" s="1"/>
  <c r="CS15" i="3" s="1"/>
  <c r="CU46" i="9"/>
  <c r="CU20" i="9"/>
  <c r="CT13" i="9"/>
  <c r="CT7" i="9" s="1"/>
  <c r="CU22" i="9"/>
  <c r="CU14" i="9"/>
  <c r="CU13" i="9" s="1"/>
  <c r="CU7" i="9" s="1"/>
  <c r="CU40" i="9"/>
  <c r="CT19" i="9"/>
  <c r="CT8" i="9" s="1"/>
  <c r="CV32" i="9"/>
  <c r="CW33" i="9"/>
  <c r="CW35" i="9" s="1"/>
  <c r="CW36" i="9" s="1"/>
  <c r="CU21" i="2" l="1"/>
  <c r="CU25" i="2" s="1"/>
  <c r="CT17" i="3" s="1"/>
  <c r="W26" i="1"/>
  <c r="X8" i="2" s="1"/>
  <c r="W24" i="1"/>
  <c r="CS16" i="1"/>
  <c r="CS17" i="1" s="1"/>
  <c r="CR16" i="1"/>
  <c r="CU6" i="43"/>
  <c r="CT6" i="9"/>
  <c r="CU7" i="2" s="1"/>
  <c r="CT15" i="3" s="1"/>
  <c r="CT7" i="1"/>
  <c r="CT8" i="1"/>
  <c r="CU7" i="1"/>
  <c r="CV27" i="9"/>
  <c r="CV28" i="9"/>
  <c r="CV26" i="9"/>
  <c r="CV48" i="9"/>
  <c r="CV49" i="9"/>
  <c r="CV47" i="9"/>
  <c r="CV42" i="9"/>
  <c r="CV43" i="9"/>
  <c r="CV41" i="9"/>
  <c r="CU19" i="9"/>
  <c r="CU8" i="9" s="1"/>
  <c r="CU8" i="1" s="1"/>
  <c r="CX33" i="9"/>
  <c r="CX35" i="9" s="1"/>
  <c r="CX36" i="9" s="1"/>
  <c r="CW32" i="9"/>
  <c r="CV8" i="43" l="1"/>
  <c r="CU12" i="1"/>
  <c r="CV21" i="2"/>
  <c r="CV25" i="2" s="1"/>
  <c r="CU17" i="3" s="1"/>
  <c r="W28" i="1"/>
  <c r="X33" i="2" s="1"/>
  <c r="X34" i="2" s="1"/>
  <c r="X37" i="2" s="1"/>
  <c r="W16" i="3"/>
  <c r="CR17" i="1"/>
  <c r="CV7" i="43"/>
  <c r="CU6" i="1"/>
  <c r="CT6" i="1"/>
  <c r="CU6" i="9"/>
  <c r="CV7" i="2" s="1"/>
  <c r="CU15" i="3" s="1"/>
  <c r="CV25" i="9"/>
  <c r="CV9" i="9" s="1"/>
  <c r="CW27" i="9"/>
  <c r="CW28" i="9"/>
  <c r="CW26" i="9"/>
  <c r="CV46" i="9"/>
  <c r="CV20" i="9"/>
  <c r="CV14" i="9"/>
  <c r="CV15" i="9"/>
  <c r="CW48" i="9"/>
  <c r="CW49" i="9"/>
  <c r="CW22" i="9" s="1"/>
  <c r="CW47" i="9"/>
  <c r="CW43" i="9"/>
  <c r="CW16" i="9" s="1"/>
  <c r="CW42" i="9"/>
  <c r="CW15" i="9" s="1"/>
  <c r="CW41" i="9"/>
  <c r="CV22" i="9"/>
  <c r="CV40" i="9"/>
  <c r="CV16" i="9"/>
  <c r="CV21" i="9"/>
  <c r="CX32" i="9"/>
  <c r="CY33" i="9"/>
  <c r="CY35" i="9" s="1"/>
  <c r="CY36" i="9" s="1"/>
  <c r="W9" i="3" l="1"/>
  <c r="W18" i="3" s="1"/>
  <c r="W33" i="3" s="1"/>
  <c r="W35" i="3" s="1"/>
  <c r="X6" i="2" s="1"/>
  <c r="X10" i="2" s="1"/>
  <c r="X16" i="2" s="1"/>
  <c r="X35" i="2" s="1"/>
  <c r="W29" i="1"/>
  <c r="CT16" i="1"/>
  <c r="CT17" i="1" s="1"/>
  <c r="CU11" i="1"/>
  <c r="CU16" i="1" s="1"/>
  <c r="CU17" i="1" s="1"/>
  <c r="CW7" i="43"/>
  <c r="CV6" i="43"/>
  <c r="CW20" i="9"/>
  <c r="CW8" i="43"/>
  <c r="CW25" i="9"/>
  <c r="CW9" i="9" s="1"/>
  <c r="CW9" i="1" s="1"/>
  <c r="CV9" i="1"/>
  <c r="CV19" i="9"/>
  <c r="CV8" i="9" s="1"/>
  <c r="CX28" i="9"/>
  <c r="CX26" i="9"/>
  <c r="CX27" i="9"/>
  <c r="CW46" i="9"/>
  <c r="CW21" i="9"/>
  <c r="CV13" i="9"/>
  <c r="CV7" i="9" s="1"/>
  <c r="CW40" i="9"/>
  <c r="CW14" i="9"/>
  <c r="CW13" i="9" s="1"/>
  <c r="CW7" i="9" s="1"/>
  <c r="CX49" i="9"/>
  <c r="CX22" i="9" s="1"/>
  <c r="CX47" i="9"/>
  <c r="CX48" i="9"/>
  <c r="CX21" i="9" s="1"/>
  <c r="CX42" i="9"/>
  <c r="CX43" i="9"/>
  <c r="CX16" i="9" s="1"/>
  <c r="CX41" i="9"/>
  <c r="CZ33" i="9"/>
  <c r="CZ35" i="9" s="1"/>
  <c r="CZ36" i="9" s="1"/>
  <c r="CY32" i="9"/>
  <c r="X6" i="3" l="1"/>
  <c r="CW6" i="43"/>
  <c r="CV12" i="1"/>
  <c r="CW21" i="2"/>
  <c r="CW25" i="2" s="1"/>
  <c r="CV17" i="3" s="1"/>
  <c r="X41" i="2"/>
  <c r="X42" i="2"/>
  <c r="X43" i="2" s="1"/>
  <c r="CW19" i="9"/>
  <c r="CW8" i="9" s="1"/>
  <c r="CW8" i="1" s="1"/>
  <c r="CX7" i="43"/>
  <c r="CX8" i="43"/>
  <c r="CW7" i="1"/>
  <c r="X20" i="1"/>
  <c r="X12" i="3" s="1"/>
  <c r="X23" i="3" s="1"/>
  <c r="X24" i="3" s="1"/>
  <c r="CV8" i="1"/>
  <c r="CV6" i="9"/>
  <c r="CW7" i="2" s="1"/>
  <c r="CV7" i="1"/>
  <c r="CX25" i="9"/>
  <c r="CX9" i="9" s="1"/>
  <c r="CX9" i="1" s="1"/>
  <c r="CY28" i="9"/>
  <c r="CY26" i="9"/>
  <c r="CY27" i="9"/>
  <c r="CY49" i="9"/>
  <c r="CY47" i="9"/>
  <c r="CY42" i="9"/>
  <c r="CY15" i="9" s="1"/>
  <c r="CY48" i="9"/>
  <c r="CY21" i="9" s="1"/>
  <c r="CY43" i="9"/>
  <c r="CY16" i="9" s="1"/>
  <c r="CY41" i="9"/>
  <c r="CX40" i="9"/>
  <c r="CX14" i="9"/>
  <c r="CX15" i="9"/>
  <c r="CX46" i="9"/>
  <c r="CX20" i="9"/>
  <c r="CX19" i="9" s="1"/>
  <c r="CX8" i="9" s="1"/>
  <c r="CX8" i="1" s="1"/>
  <c r="DA33" i="9"/>
  <c r="CZ32" i="9"/>
  <c r="CV15" i="3" l="1"/>
  <c r="CX6" i="43"/>
  <c r="CW12" i="1"/>
  <c r="CW11" i="1" s="1"/>
  <c r="CX21" i="2"/>
  <c r="CX25" i="2" s="1"/>
  <c r="CW17" i="3" s="1"/>
  <c r="CW6" i="9"/>
  <c r="CX7" i="2" s="1"/>
  <c r="CW6" i="1"/>
  <c r="CW16" i="1" s="1"/>
  <c r="CW17" i="1" s="1"/>
  <c r="CV11" i="1"/>
  <c r="CY7" i="43"/>
  <c r="CY20" i="9"/>
  <c r="CY8" i="43"/>
  <c r="X23" i="1"/>
  <c r="X26" i="1" s="1"/>
  <c r="Y8" i="2" s="1"/>
  <c r="CV6" i="1"/>
  <c r="CX13" i="9"/>
  <c r="CX7" i="9" s="1"/>
  <c r="CY25" i="9"/>
  <c r="CY9" i="9" s="1"/>
  <c r="CY9" i="1" s="1"/>
  <c r="CZ28" i="9"/>
  <c r="CZ26" i="9"/>
  <c r="CZ27" i="9"/>
  <c r="CZ49" i="9"/>
  <c r="CZ22" i="9" s="1"/>
  <c r="CZ47" i="9"/>
  <c r="CZ48" i="9"/>
  <c r="CZ21" i="9" s="1"/>
  <c r="CZ43" i="9"/>
  <c r="CZ16" i="9" s="1"/>
  <c r="CZ41" i="9"/>
  <c r="CZ42" i="9"/>
  <c r="CY14" i="9"/>
  <c r="CY13" i="9" s="1"/>
  <c r="CY7" i="9" s="1"/>
  <c r="CY40" i="9"/>
  <c r="CY46" i="9"/>
  <c r="CY22" i="9"/>
  <c r="DA35" i="9"/>
  <c r="DB35" i="9" s="1"/>
  <c r="CX12" i="1" l="1"/>
  <c r="CX11" i="1" s="1"/>
  <c r="CY21" i="2"/>
  <c r="CY25" i="2" s="1"/>
  <c r="CX17" i="3" s="1"/>
  <c r="CW15" i="3"/>
  <c r="X16" i="3"/>
  <c r="CY19" i="9"/>
  <c r="CY8" i="9" s="1"/>
  <c r="CY8" i="1" s="1"/>
  <c r="CV16" i="1"/>
  <c r="CV17" i="1" s="1"/>
  <c r="CZ8" i="43"/>
  <c r="CY6" i="43"/>
  <c r="CZ14" i="9"/>
  <c r="CZ7" i="43"/>
  <c r="X24" i="1"/>
  <c r="CY7" i="1"/>
  <c r="CX6" i="9"/>
  <c r="CY7" i="2" s="1"/>
  <c r="CX7" i="1"/>
  <c r="CZ25" i="9"/>
  <c r="CZ9" i="9" s="1"/>
  <c r="CZ9" i="1" s="1"/>
  <c r="DA36" i="9"/>
  <c r="DB36" i="9" s="1"/>
  <c r="CZ40" i="9"/>
  <c r="CZ15" i="9"/>
  <c r="CZ20" i="9"/>
  <c r="CZ19" i="9" s="1"/>
  <c r="CZ8" i="9" s="1"/>
  <c r="CZ8" i="1" s="1"/>
  <c r="CZ46" i="9"/>
  <c r="CZ6" i="43" l="1"/>
  <c r="CZ12" i="1" s="1"/>
  <c r="CZ11" i="1" s="1"/>
  <c r="CY6" i="1"/>
  <c r="CY6" i="9"/>
  <c r="CZ7" i="2" s="1"/>
  <c r="CY12" i="1"/>
  <c r="CZ21" i="2"/>
  <c r="CZ25" i="2" s="1"/>
  <c r="CY17" i="3" s="1"/>
  <c r="CX15" i="3"/>
  <c r="CZ13" i="9"/>
  <c r="CZ7" i="9" s="1"/>
  <c r="CZ7" i="1" s="1"/>
  <c r="CZ6" i="1" s="1"/>
  <c r="DA32" i="9"/>
  <c r="DA49" i="9" s="1"/>
  <c r="CX6" i="1"/>
  <c r="CX16" i="1" s="1"/>
  <c r="O41" i="9"/>
  <c r="O42" i="9"/>
  <c r="O43" i="9"/>
  <c r="O22" i="9"/>
  <c r="DA43" i="9" l="1"/>
  <c r="DA21" i="2"/>
  <c r="DA25" i="2" s="1"/>
  <c r="CZ17" i="3" s="1"/>
  <c r="DA27" i="9"/>
  <c r="DB27" i="9" s="1"/>
  <c r="DA47" i="9"/>
  <c r="DA20" i="9" s="1"/>
  <c r="DB20" i="9" s="1"/>
  <c r="DB32" i="9"/>
  <c r="DA26" i="9"/>
  <c r="DB26" i="9" s="1"/>
  <c r="DA42" i="9"/>
  <c r="DB42" i="9" s="1"/>
  <c r="DA41" i="9"/>
  <c r="DA14" i="9" s="1"/>
  <c r="DA28" i="9"/>
  <c r="DB28" i="9" s="1"/>
  <c r="DA48" i="9"/>
  <c r="CY15" i="3"/>
  <c r="CZ6" i="9"/>
  <c r="DA7" i="2" s="1"/>
  <c r="CY11" i="1"/>
  <c r="CY16" i="1" s="1"/>
  <c r="CY17" i="1" s="1"/>
  <c r="CZ16" i="1"/>
  <c r="CZ17" i="1" s="1"/>
  <c r="CX17" i="1"/>
  <c r="X28" i="1"/>
  <c r="Y33" i="2" s="1"/>
  <c r="DA16" i="9"/>
  <c r="DB16" i="9" s="1"/>
  <c r="DB43" i="9"/>
  <c r="DA22" i="9"/>
  <c r="DB22" i="9" s="1"/>
  <c r="DB49" i="9"/>
  <c r="DB47" i="9" l="1"/>
  <c r="DB41" i="9"/>
  <c r="DA46" i="9"/>
  <c r="DB46" i="9" s="1"/>
  <c r="DA25" i="9"/>
  <c r="DA40" i="9"/>
  <c r="DB40" i="9" s="1"/>
  <c r="DB48" i="9"/>
  <c r="DA21" i="9"/>
  <c r="DB21" i="9" s="1"/>
  <c r="DA15" i="9"/>
  <c r="DB15" i="9" s="1"/>
  <c r="DA7" i="43"/>
  <c r="DB7" i="43" s="1"/>
  <c r="DA8" i="43"/>
  <c r="DB8" i="43" s="1"/>
  <c r="CZ15" i="3"/>
  <c r="Y34" i="2"/>
  <c r="Y37" i="2" s="1"/>
  <c r="X9" i="3"/>
  <c r="X18" i="3" s="1"/>
  <c r="X33" i="3" s="1"/>
  <c r="X35" i="3" s="1"/>
  <c r="Y6" i="2" s="1"/>
  <c r="DB25" i="9"/>
  <c r="DA9" i="9"/>
  <c r="X29" i="1"/>
  <c r="DB14" i="9"/>
  <c r="O25" i="9"/>
  <c r="O26" i="9"/>
  <c r="O27" i="9"/>
  <c r="O28" i="9"/>
  <c r="DA19" i="9" l="1"/>
  <c r="DB19" i="9" s="1"/>
  <c r="DA13" i="9"/>
  <c r="DB13" i="9" s="1"/>
  <c r="DA6" i="43"/>
  <c r="DA12" i="1" s="1"/>
  <c r="Y10" i="2"/>
  <c r="Y16" i="2" s="1"/>
  <c r="Y35" i="2" s="1"/>
  <c r="Y6" i="3"/>
  <c r="DA9" i="1"/>
  <c r="DB9" i="1" s="1"/>
  <c r="DB9" i="9"/>
  <c r="DA8" i="9" l="1"/>
  <c r="DA8" i="1" s="1"/>
  <c r="DB8" i="1" s="1"/>
  <c r="DA7" i="9"/>
  <c r="DB6" i="43"/>
  <c r="DB21" i="2"/>
  <c r="DC21" i="2" s="1"/>
  <c r="DC25" i="2" s="1"/>
  <c r="Y41" i="2"/>
  <c r="Y42" i="2"/>
  <c r="Y43" i="2" s="1"/>
  <c r="DA11" i="1"/>
  <c r="DB11" i="1" s="1"/>
  <c r="DB12" i="1"/>
  <c r="Y20" i="1"/>
  <c r="Y12" i="3" s="1"/>
  <c r="Y23" i="3" s="1"/>
  <c r="Y24" i="3" s="1"/>
  <c r="DB8" i="9"/>
  <c r="DA6" i="9"/>
  <c r="DA7" i="1"/>
  <c r="DB7" i="9"/>
  <c r="DB25" i="2" l="1"/>
  <c r="DA17" i="3" s="1"/>
  <c r="DB17" i="3" s="1"/>
  <c r="DB6" i="9"/>
  <c r="DB7" i="2"/>
  <c r="DA6" i="1"/>
  <c r="DB7" i="1"/>
  <c r="Y23" i="1"/>
  <c r="Y26" i="1" s="1"/>
  <c r="Z8" i="2" s="1"/>
  <c r="DC7" i="2" l="1"/>
  <c r="DA15" i="3"/>
  <c r="DB15" i="3" s="1"/>
  <c r="Y16" i="3"/>
  <c r="DA16" i="1"/>
  <c r="DB16" i="1" s="1"/>
  <c r="DB6" i="1"/>
  <c r="Y24" i="1"/>
  <c r="DA17" i="1" l="1"/>
  <c r="DB17" i="1"/>
  <c r="Y28" i="1" l="1"/>
  <c r="Z33" i="2" s="1"/>
  <c r="Z34" i="2" l="1"/>
  <c r="Z37" i="2" s="1"/>
  <c r="Y9" i="3"/>
  <c r="Y18" i="3" s="1"/>
  <c r="Y33" i="3" s="1"/>
  <c r="Y35" i="3" s="1"/>
  <c r="Z6" i="2" s="1"/>
  <c r="Y29" i="1"/>
  <c r="Z10" i="2" l="1"/>
  <c r="Z16" i="2" s="1"/>
  <c r="Z35" i="2" s="1"/>
  <c r="Z6" i="3"/>
  <c r="Z42" i="2" l="1"/>
  <c r="Z43" i="2" s="1"/>
  <c r="Z41" i="2"/>
  <c r="Z20" i="1"/>
  <c r="Z12" i="3" s="1"/>
  <c r="Z23" i="3" s="1"/>
  <c r="Z24" i="3" s="1"/>
  <c r="Z23" i="1" l="1"/>
  <c r="Z26" i="1" s="1"/>
  <c r="AA8" i="2" s="1"/>
  <c r="Z16" i="3" l="1"/>
  <c r="Z24" i="1"/>
  <c r="Z28" i="1" l="1"/>
  <c r="AA33" i="2" s="1"/>
  <c r="AA34" i="2" l="1"/>
  <c r="AA37" i="2" s="1"/>
  <c r="Z9" i="3"/>
  <c r="Z18" i="3" s="1"/>
  <c r="Z33" i="3" s="1"/>
  <c r="Z35" i="3" s="1"/>
  <c r="AA6" i="2" s="1"/>
  <c r="Z29" i="1"/>
  <c r="AA10" i="2" l="1"/>
  <c r="AA16" i="2" s="1"/>
  <c r="AA35" i="2" s="1"/>
  <c r="AA6" i="3"/>
  <c r="AA42" i="2" l="1"/>
  <c r="AA43" i="2" s="1"/>
  <c r="AA41" i="2"/>
  <c r="AA20" i="1"/>
  <c r="AB20" i="1" s="1"/>
  <c r="AA12" i="3" l="1"/>
  <c r="AA23" i="1"/>
  <c r="AA26" i="1" l="1"/>
  <c r="AB23" i="1"/>
  <c r="AB24" i="1" s="1"/>
  <c r="AA23" i="3"/>
  <c r="AB12" i="3"/>
  <c r="AA24" i="1"/>
  <c r="AA24" i="3" l="1"/>
  <c r="AB23" i="3"/>
  <c r="AB24" i="3" s="1"/>
  <c r="AB26" i="1"/>
  <c r="AB8" i="2"/>
  <c r="AA28" i="1"/>
  <c r="D11" i="46" l="1"/>
  <c r="AB28" i="1"/>
  <c r="F10" i="47" s="1"/>
  <c r="AB33" i="2"/>
  <c r="AC33" i="2" s="1"/>
  <c r="AD32" i="2" s="1"/>
  <c r="AC8" i="2"/>
  <c r="AA16" i="3"/>
  <c r="AB16" i="3" s="1"/>
  <c r="AJ11" i="10"/>
  <c r="AA9" i="3"/>
  <c r="AA29" i="1"/>
  <c r="AB29" i="1" l="1"/>
  <c r="AI29" i="3"/>
  <c r="AP11" i="10"/>
  <c r="AB34" i="2"/>
  <c r="AB37" i="2" s="1"/>
  <c r="AA18" i="3"/>
  <c r="AB9" i="3"/>
  <c r="AE32" i="2"/>
  <c r="AC34" i="2"/>
  <c r="F11" i="47" l="1"/>
  <c r="F15" i="47"/>
  <c r="AA33" i="3"/>
  <c r="AB18" i="3"/>
  <c r="AO29" i="3"/>
  <c r="AI31" i="3"/>
  <c r="AF32" i="2"/>
  <c r="AC37" i="2"/>
  <c r="D10" i="46" l="1"/>
  <c r="D13" i="46" s="1"/>
  <c r="D15" i="46" s="1"/>
  <c r="AO31" i="3"/>
  <c r="AA35" i="3"/>
  <c r="AB33" i="3"/>
  <c r="AG32" i="2"/>
  <c r="AB35" i="3" l="1"/>
  <c r="AB6" i="2"/>
  <c r="AH32" i="2"/>
  <c r="AB10" i="2" l="1"/>
  <c r="AB16" i="2" s="1"/>
  <c r="AC6" i="2"/>
  <c r="AI32" i="2"/>
  <c r="AB35" i="2" l="1"/>
  <c r="AB41" i="2"/>
  <c r="AB42" i="2"/>
  <c r="AB43" i="2" s="1"/>
  <c r="AC20" i="1"/>
  <c r="AC6" i="3"/>
  <c r="AO6" i="3" s="1"/>
  <c r="AC10" i="2"/>
  <c r="AC16" i="2" s="1"/>
  <c r="AJ32" i="2"/>
  <c r="AC12" i="3" l="1"/>
  <c r="AC23" i="1"/>
  <c r="AC26" i="1" s="1"/>
  <c r="AC35" i="2"/>
  <c r="AC42" i="2"/>
  <c r="AC43" i="2" s="1"/>
  <c r="AC41" i="2"/>
  <c r="AK32" i="2"/>
  <c r="AD8" i="2" l="1"/>
  <c r="AC24" i="1"/>
  <c r="AC28" i="1"/>
  <c r="AC23" i="3"/>
  <c r="AL32" i="2"/>
  <c r="AC9" i="3" l="1"/>
  <c r="AD33" i="2"/>
  <c r="AD34" i="2" s="1"/>
  <c r="AD37" i="2" s="1"/>
  <c r="AC29" i="1"/>
  <c r="AC16" i="3"/>
  <c r="AC24" i="3"/>
  <c r="AM32" i="2"/>
  <c r="AC18" i="3" l="1"/>
  <c r="AC33" i="3" s="1"/>
  <c r="AN32" i="2"/>
  <c r="AC35" i="3" l="1"/>
  <c r="AD6" i="2" s="1"/>
  <c r="AO32" i="2"/>
  <c r="AD10" i="2" l="1"/>
  <c r="AD16" i="2" s="1"/>
  <c r="AD42" i="2" s="1"/>
  <c r="AD43" i="2" s="1"/>
  <c r="AD6" i="3"/>
  <c r="AP32" i="2"/>
  <c r="AD41" i="2" l="1"/>
  <c r="AD35" i="2"/>
  <c r="AD20" i="1"/>
  <c r="AD12" i="3" l="1"/>
  <c r="AD23" i="1"/>
  <c r="AD26" i="1" l="1"/>
  <c r="AD23" i="3"/>
  <c r="AD24" i="1"/>
  <c r="AE8" i="2" l="1"/>
  <c r="AD24" i="3"/>
  <c r="AD16" i="3" l="1"/>
  <c r="AD28" i="1"/>
  <c r="AE33" i="2" l="1"/>
  <c r="AE34" i="2" s="1"/>
  <c r="AE37" i="2" s="1"/>
  <c r="AD9" i="3"/>
  <c r="AD29" i="1"/>
  <c r="AD18" i="3" l="1"/>
  <c r="AD33" i="3" l="1"/>
  <c r="AD35" i="3" l="1"/>
  <c r="AE6" i="2" s="1"/>
  <c r="AE6" i="3" l="1"/>
  <c r="AE10" i="2"/>
  <c r="AE16" i="2" s="1"/>
  <c r="AE20" i="1"/>
  <c r="AE12" i="3" l="1"/>
  <c r="AE23" i="1"/>
  <c r="AE35" i="2"/>
  <c r="AE42" i="2"/>
  <c r="AE43" i="2" s="1"/>
  <c r="AE41" i="2"/>
  <c r="AE26" i="1" l="1"/>
  <c r="AE28" i="1" s="1"/>
  <c r="AE24" i="1"/>
  <c r="AE23" i="3"/>
  <c r="AF33" i="2" l="1"/>
  <c r="AF34" i="2" s="1"/>
  <c r="AF37" i="2" s="1"/>
  <c r="AE24" i="3"/>
  <c r="AF8" i="2"/>
  <c r="AE9" i="3"/>
  <c r="AE29" i="1"/>
  <c r="AE16" i="3" l="1"/>
  <c r="AE18" i="3" l="1"/>
  <c r="AE33" i="3" l="1"/>
  <c r="AE35" i="3" l="1"/>
  <c r="AF6" i="2" s="1"/>
  <c r="AF10" i="2" l="1"/>
  <c r="AF16" i="2" s="1"/>
  <c r="AF6" i="3"/>
  <c r="AF20" i="1"/>
  <c r="AF12" i="3" l="1"/>
  <c r="AF23" i="1"/>
  <c r="AF42" i="2"/>
  <c r="AF43" i="2" s="1"/>
  <c r="AF41" i="2"/>
  <c r="AF35" i="2"/>
  <c r="AF26" i="1" l="1"/>
  <c r="AF28" i="1" s="1"/>
  <c r="AF24" i="1"/>
  <c r="AF23" i="3"/>
  <c r="AG33" i="2" l="1"/>
  <c r="AG34" i="2" s="1"/>
  <c r="AG37" i="2" s="1"/>
  <c r="AF24" i="3"/>
  <c r="AF29" i="1"/>
  <c r="AF9" i="3"/>
  <c r="AG8" i="2"/>
  <c r="AF16" i="3" l="1"/>
  <c r="AF18" i="3" s="1"/>
  <c r="AF33" i="3" l="1"/>
  <c r="AF35" i="3" l="1"/>
  <c r="AG6" i="2" s="1"/>
  <c r="AG10" i="2" l="1"/>
  <c r="AG16" i="2" s="1"/>
  <c r="AG6" i="3"/>
  <c r="AG20" i="1"/>
  <c r="AG12" i="3" l="1"/>
  <c r="AG23" i="1"/>
  <c r="AG35" i="2"/>
  <c r="AG42" i="2"/>
  <c r="AG43" i="2" s="1"/>
  <c r="AG41" i="2"/>
  <c r="AG26" i="1" l="1"/>
  <c r="AG28" i="1" s="1"/>
  <c r="AG24" i="1"/>
  <c r="AG23" i="3"/>
  <c r="AH33" i="2" l="1"/>
  <c r="AH34" i="2" s="1"/>
  <c r="AH37" i="2" s="1"/>
  <c r="AG24" i="3"/>
  <c r="AG9" i="3"/>
  <c r="AG29" i="1"/>
  <c r="AH8" i="2"/>
  <c r="AG16" i="3" l="1"/>
  <c r="AG18" i="3" s="1"/>
  <c r="AG33" i="3" l="1"/>
  <c r="AG35" i="3" l="1"/>
  <c r="AH6" i="2" s="1"/>
  <c r="AH10" i="2" l="1"/>
  <c r="AH16" i="2" s="1"/>
  <c r="AH6" i="3"/>
  <c r="AH20" i="1"/>
  <c r="AH12" i="3" l="1"/>
  <c r="AH23" i="1"/>
  <c r="AH41" i="2"/>
  <c r="AH35" i="2"/>
  <c r="AH42" i="2"/>
  <c r="AH43" i="2" s="1"/>
  <c r="AH26" i="1" l="1"/>
  <c r="AH24" i="1"/>
  <c r="AH23" i="3"/>
  <c r="AH24" i="3" l="1"/>
  <c r="AI8" i="2"/>
  <c r="AH28" i="1"/>
  <c r="AI33" i="2" s="1"/>
  <c r="AH9" i="3" l="1"/>
  <c r="AH29" i="1"/>
  <c r="AI34" i="2"/>
  <c r="AI37" i="2" s="1"/>
  <c r="AH16" i="3"/>
  <c r="AH18" i="3" l="1"/>
  <c r="AH33" i="3" l="1"/>
  <c r="AH35" i="3" l="1"/>
  <c r="AI6" i="2" s="1"/>
  <c r="AI6" i="3" l="1"/>
  <c r="AI10" i="2"/>
  <c r="AI16" i="2" s="1"/>
  <c r="AI20" i="1"/>
  <c r="AI12" i="3" l="1"/>
  <c r="AI23" i="1"/>
  <c r="AI35" i="2"/>
  <c r="AI41" i="2"/>
  <c r="AI42" i="2"/>
  <c r="AI43" i="2" s="1"/>
  <c r="AI26" i="1" l="1"/>
  <c r="AJ8" i="2" s="1"/>
  <c r="AI24" i="1"/>
  <c r="AI23" i="3"/>
  <c r="AI28" i="1" l="1"/>
  <c r="AJ33" i="2" s="1"/>
  <c r="AJ34" i="2" s="1"/>
  <c r="AI24" i="3"/>
  <c r="AI16" i="3"/>
  <c r="AI29" i="1" l="1"/>
  <c r="AI9" i="3"/>
  <c r="AI18" i="3" s="1"/>
  <c r="AI33" i="3" s="1"/>
  <c r="AI35" i="3" s="1"/>
  <c r="AJ6" i="2" s="1"/>
  <c r="AJ37" i="2"/>
  <c r="AJ10" i="2" l="1"/>
  <c r="AJ16" i="2" s="1"/>
  <c r="AJ6" i="3"/>
  <c r="AJ20" i="1"/>
  <c r="AJ42" i="2" l="1"/>
  <c r="AJ43" i="2" s="1"/>
  <c r="AJ35" i="2"/>
  <c r="AJ12" i="3"/>
  <c r="AJ23" i="3" s="1"/>
  <c r="AJ24" i="3" s="1"/>
  <c r="AJ23" i="1"/>
  <c r="AJ41" i="2"/>
  <c r="AJ26" i="1" l="1"/>
  <c r="AK8" i="2" s="1"/>
  <c r="AJ24" i="1"/>
  <c r="AJ28" i="1" l="1"/>
  <c r="AK33" i="2" s="1"/>
  <c r="AK34" i="2" s="1"/>
  <c r="AK37" i="2" s="1"/>
  <c r="AJ16" i="3"/>
  <c r="AJ29" i="1" l="1"/>
  <c r="AJ9" i="3"/>
  <c r="AJ18" i="3" s="1"/>
  <c r="AJ33" i="3" s="1"/>
  <c r="AJ35" i="3" s="1"/>
  <c r="AK6" i="2" s="1"/>
  <c r="AK10" i="2" s="1"/>
  <c r="AK16" i="2" s="1"/>
  <c r="AK35" i="2" s="1"/>
  <c r="AK6" i="3" l="1"/>
  <c r="AK42" i="2"/>
  <c r="AK43" i="2" s="1"/>
  <c r="AK41" i="2"/>
  <c r="AK20" i="1"/>
  <c r="AK12" i="3" s="1"/>
  <c r="AK23" i="3" s="1"/>
  <c r="AK24" i="3" s="1"/>
  <c r="AK23" i="1" l="1"/>
  <c r="AK26" i="1" s="1"/>
  <c r="AL8" i="2" s="1"/>
  <c r="AK16" i="3" l="1"/>
  <c r="AK24" i="1"/>
  <c r="AK28" i="1" l="1"/>
  <c r="AL33" i="2" s="1"/>
  <c r="AL34" i="2" l="1"/>
  <c r="AL37" i="2" s="1"/>
  <c r="AK9" i="3"/>
  <c r="AK18" i="3" s="1"/>
  <c r="AK33" i="3" s="1"/>
  <c r="AK35" i="3" s="1"/>
  <c r="AL6" i="2" s="1"/>
  <c r="AK29" i="1"/>
  <c r="AL10" i="2" l="1"/>
  <c r="AL16" i="2" s="1"/>
  <c r="AL35" i="2" s="1"/>
  <c r="AL6" i="3"/>
  <c r="AL42" i="2" l="1"/>
  <c r="AL43" i="2" s="1"/>
  <c r="AL41" i="2"/>
  <c r="AL20" i="1"/>
  <c r="AL12" i="3" s="1"/>
  <c r="AL23" i="3" s="1"/>
  <c r="AL24" i="3" s="1"/>
  <c r="AL23" i="1" l="1"/>
  <c r="AL26" i="1" s="1"/>
  <c r="AM8" i="2" s="1"/>
  <c r="AL16" i="3" l="1"/>
  <c r="AL24" i="1"/>
  <c r="AL28" i="1" l="1"/>
  <c r="AM33" i="2" s="1"/>
  <c r="AM34" i="2" l="1"/>
  <c r="AM37" i="2" s="1"/>
  <c r="AL9" i="3"/>
  <c r="AL18" i="3" s="1"/>
  <c r="AL33" i="3" s="1"/>
  <c r="AL35" i="3" s="1"/>
  <c r="AM6" i="2" s="1"/>
  <c r="AL29" i="1"/>
  <c r="AM10" i="2" l="1"/>
  <c r="AM16" i="2" s="1"/>
  <c r="AM35" i="2" s="1"/>
  <c r="AM6" i="3"/>
  <c r="AM42" i="2" l="1"/>
  <c r="AM43" i="2" s="1"/>
  <c r="AM41" i="2"/>
  <c r="AM20" i="1"/>
  <c r="AM12" i="3" s="1"/>
  <c r="AM23" i="3" s="1"/>
  <c r="AM24" i="3" s="1"/>
  <c r="AM23" i="1" l="1"/>
  <c r="AM26" i="1" s="1"/>
  <c r="AN8" i="2" s="1"/>
  <c r="AM16" i="3" l="1"/>
  <c r="AM24" i="1"/>
  <c r="AM28" i="1" l="1"/>
  <c r="AN33" i="2" s="1"/>
  <c r="AN34" i="2" l="1"/>
  <c r="AN37" i="2" s="1"/>
  <c r="AM9" i="3"/>
  <c r="AM18" i="3" s="1"/>
  <c r="AM33" i="3" s="1"/>
  <c r="AM35" i="3" s="1"/>
  <c r="AN6" i="2" s="1"/>
  <c r="AM29" i="1"/>
  <c r="AN10" i="2" l="1"/>
  <c r="AN16" i="2" s="1"/>
  <c r="AN42" i="2" s="1"/>
  <c r="AN43" i="2" s="1"/>
  <c r="AN6" i="3"/>
  <c r="AN41" i="2" l="1"/>
  <c r="AN35" i="2"/>
  <c r="AN20" i="1"/>
  <c r="AN12" i="3" l="1"/>
  <c r="AO20" i="1"/>
  <c r="AN23" i="1"/>
  <c r="AN26" i="1" l="1"/>
  <c r="AO23" i="1"/>
  <c r="AO24" i="1" s="1"/>
  <c r="AN23" i="3"/>
  <c r="AO12" i="3"/>
  <c r="AN24" i="1"/>
  <c r="AN24" i="3" l="1"/>
  <c r="AO23" i="3"/>
  <c r="AO24" i="3" s="1"/>
  <c r="AO26" i="1"/>
  <c r="AO8" i="2"/>
  <c r="AN28" i="1"/>
  <c r="E11" i="46" l="1"/>
  <c r="AO28" i="1"/>
  <c r="G10" i="47" s="1"/>
  <c r="AO33" i="2"/>
  <c r="AW11" i="10"/>
  <c r="AP8" i="2"/>
  <c r="AN16" i="3"/>
  <c r="AO16" i="3" s="1"/>
  <c r="AN9" i="3"/>
  <c r="AN29" i="1"/>
  <c r="AO29" i="1" l="1"/>
  <c r="AN18" i="3"/>
  <c r="AO9" i="3"/>
  <c r="AV29" i="3"/>
  <c r="BC11" i="10"/>
  <c r="AP33" i="2"/>
  <c r="AO34" i="2"/>
  <c r="AO37" i="2" s="1"/>
  <c r="G11" i="47" l="1"/>
  <c r="G15" i="47"/>
  <c r="AV31" i="3"/>
  <c r="BB29" i="3"/>
  <c r="AN33" i="3"/>
  <c r="AO18" i="3"/>
  <c r="AQ32" i="2"/>
  <c r="AP34" i="2"/>
  <c r="AP37" i="2" s="1"/>
  <c r="E10" i="46" l="1"/>
  <c r="E13" i="46" s="1"/>
  <c r="E15" i="46" s="1"/>
  <c r="AN35" i="3"/>
  <c r="AO33" i="3"/>
  <c r="BB31" i="3"/>
  <c r="AR32" i="2"/>
  <c r="AO35" i="3" l="1"/>
  <c r="AO6" i="2"/>
  <c r="AS32" i="2"/>
  <c r="AO10" i="2" l="1"/>
  <c r="AO16" i="2" s="1"/>
  <c r="AP6" i="2"/>
  <c r="AT32" i="2"/>
  <c r="AP10" i="2" l="1"/>
  <c r="AP16" i="2" s="1"/>
  <c r="AP6" i="3"/>
  <c r="BB6" i="3" s="1"/>
  <c r="AP20" i="1"/>
  <c r="AO41" i="2"/>
  <c r="AO42" i="2"/>
  <c r="AO43" i="2" s="1"/>
  <c r="AO35" i="2"/>
  <c r="AU32" i="2"/>
  <c r="AP35" i="2" l="1"/>
  <c r="AP42" i="2"/>
  <c r="AP43" i="2" s="1"/>
  <c r="AP41" i="2"/>
  <c r="AP12" i="3"/>
  <c r="AP23" i="1"/>
  <c r="AP26" i="1" s="1"/>
  <c r="AV32" i="2"/>
  <c r="AQ8" i="2" l="1"/>
  <c r="AP24" i="1"/>
  <c r="AP28" i="1"/>
  <c r="AP23" i="3"/>
  <c r="AW32" i="2"/>
  <c r="AQ33" i="2" l="1"/>
  <c r="AQ34" i="2" s="1"/>
  <c r="AQ37" i="2" s="1"/>
  <c r="AP16" i="3"/>
  <c r="AP29" i="1"/>
  <c r="AP24" i="3"/>
  <c r="AP9" i="3"/>
  <c r="AX32" i="2"/>
  <c r="AP18" i="3" l="1"/>
  <c r="AP33" i="3" s="1"/>
  <c r="AY32" i="2"/>
  <c r="AZ32" i="2" l="1"/>
  <c r="AP35" i="3"/>
  <c r="AQ6" i="2" s="1"/>
  <c r="BA32" i="2" l="1"/>
  <c r="AQ10" i="2"/>
  <c r="AQ16" i="2" s="1"/>
  <c r="AQ42" i="2" s="1"/>
  <c r="AQ43" i="2" s="1"/>
  <c r="AQ6" i="3"/>
  <c r="AQ41" i="2" l="1"/>
  <c r="AQ35" i="2"/>
  <c r="BB32" i="2"/>
  <c r="AQ20" i="1"/>
  <c r="AQ12" i="3" l="1"/>
  <c r="BC32" i="2"/>
  <c r="AQ23" i="1"/>
  <c r="AQ26" i="1" l="1"/>
  <c r="AQ23" i="3"/>
  <c r="AQ24" i="1"/>
  <c r="AR8" i="2" l="1"/>
  <c r="AQ24" i="3"/>
  <c r="AQ16" i="3" l="1"/>
  <c r="AQ28" i="1"/>
  <c r="AR33" i="2" l="1"/>
  <c r="AR34" i="2" s="1"/>
  <c r="AR37" i="2" s="1"/>
  <c r="AQ9" i="3"/>
  <c r="AQ29" i="1"/>
  <c r="AQ18" i="3" l="1"/>
  <c r="AQ33" i="3" l="1"/>
  <c r="AQ35" i="3" l="1"/>
  <c r="AR6" i="2" s="1"/>
  <c r="AR10" i="2" l="1"/>
  <c r="AR16" i="2" s="1"/>
  <c r="AR6" i="3"/>
  <c r="AR20" i="1"/>
  <c r="AR12" i="3" l="1"/>
  <c r="AR23" i="1"/>
  <c r="AR41" i="2"/>
  <c r="AR35" i="2"/>
  <c r="AR42" i="2"/>
  <c r="AR43" i="2" s="1"/>
  <c r="AR26" i="1" l="1"/>
  <c r="AR28" i="1" s="1"/>
  <c r="AR24" i="1"/>
  <c r="AR23" i="3"/>
  <c r="AS33" i="2" l="1"/>
  <c r="AS34" i="2" s="1"/>
  <c r="AS37" i="2" s="1"/>
  <c r="AR24" i="3"/>
  <c r="AS8" i="2"/>
  <c r="AR9" i="3"/>
  <c r="AR29" i="1"/>
  <c r="AR16" i="3" l="1"/>
  <c r="AR18" i="3" s="1"/>
  <c r="AR33" i="3" l="1"/>
  <c r="AR35" i="3" l="1"/>
  <c r="AS6" i="2" s="1"/>
  <c r="AS10" i="2" l="1"/>
  <c r="AS16" i="2" s="1"/>
  <c r="AS6" i="3"/>
  <c r="AS20" i="1"/>
  <c r="AS12" i="3" l="1"/>
  <c r="AS23" i="1"/>
  <c r="AS35" i="2"/>
  <c r="AS41" i="2"/>
  <c r="AS42" i="2"/>
  <c r="AS43" i="2" s="1"/>
  <c r="AS26" i="1" l="1"/>
  <c r="AS28" i="1" s="1"/>
  <c r="AS24" i="1"/>
  <c r="AS23" i="3"/>
  <c r="AT33" i="2" l="1"/>
  <c r="AT34" i="2" s="1"/>
  <c r="AT37" i="2" s="1"/>
  <c r="AS24" i="3"/>
  <c r="AT8" i="2"/>
  <c r="AS9" i="3"/>
  <c r="AS29" i="1"/>
  <c r="AS16" i="3" l="1"/>
  <c r="AS18" i="3" s="1"/>
  <c r="AS33" i="3" l="1"/>
  <c r="AS35" i="3" l="1"/>
  <c r="AT6" i="2" s="1"/>
  <c r="AT6" i="3" l="1"/>
  <c r="AT10" i="2"/>
  <c r="AT16" i="2" s="1"/>
  <c r="AT20" i="1"/>
  <c r="AT35" i="2" l="1"/>
  <c r="AT42" i="2"/>
  <c r="AT43" i="2" s="1"/>
  <c r="AT41" i="2"/>
  <c r="AT12" i="3"/>
  <c r="AT23" i="1"/>
  <c r="AT23" i="3" l="1"/>
  <c r="AT26" i="1"/>
  <c r="AT28" i="1" s="1"/>
  <c r="AT24" i="1"/>
  <c r="AU33" i="2" l="1"/>
  <c r="AU34" i="2" s="1"/>
  <c r="AU37" i="2" s="1"/>
  <c r="AU8" i="2"/>
  <c r="AT24" i="3"/>
  <c r="AT9" i="3"/>
  <c r="AT29" i="1"/>
  <c r="AT16" i="3" l="1"/>
  <c r="AT18" i="3" s="1"/>
  <c r="AT33" i="3" l="1"/>
  <c r="AT35" i="3" l="1"/>
  <c r="AU6" i="2" s="1"/>
  <c r="AU10" i="2" l="1"/>
  <c r="AU16" i="2" s="1"/>
  <c r="AU6" i="3"/>
  <c r="AU20" i="1"/>
  <c r="AU12" i="3" l="1"/>
  <c r="AU23" i="1"/>
  <c r="AU35" i="2"/>
  <c r="AU42" i="2"/>
  <c r="AU43" i="2" s="1"/>
  <c r="AU41" i="2"/>
  <c r="AU26" i="1" l="1"/>
  <c r="AV8" i="2" s="1"/>
  <c r="AU24" i="1"/>
  <c r="AU23" i="3"/>
  <c r="AU28" i="1" l="1"/>
  <c r="AV33" i="2" s="1"/>
  <c r="AV34" i="2" s="1"/>
  <c r="AV37" i="2" s="1"/>
  <c r="AU24" i="3"/>
  <c r="AU16" i="3"/>
  <c r="AU29" i="1" l="1"/>
  <c r="AU9" i="3"/>
  <c r="AU18" i="3" s="1"/>
  <c r="AU33" i="3" s="1"/>
  <c r="AU35" i="3" s="1"/>
  <c r="AV6" i="2" s="1"/>
  <c r="AV10" i="2" s="1"/>
  <c r="AV16" i="2" s="1"/>
  <c r="AV42" i="2" s="1"/>
  <c r="AV43" i="2" s="1"/>
  <c r="AV6" i="3" l="1"/>
  <c r="AV41" i="2"/>
  <c r="AV35" i="2"/>
  <c r="AV20" i="1"/>
  <c r="AV12" i="3" l="1"/>
  <c r="AV23" i="1"/>
  <c r="AV26" i="1" l="1"/>
  <c r="AW8" i="2" s="1"/>
  <c r="AV23" i="3"/>
  <c r="AV24" i="1"/>
  <c r="AV24" i="3" l="1"/>
  <c r="AV16" i="3"/>
  <c r="AV28" i="1" l="1"/>
  <c r="AW33" i="2" s="1"/>
  <c r="AW34" i="2" l="1"/>
  <c r="AW37" i="2" s="1"/>
  <c r="AV9" i="3"/>
  <c r="AV18" i="3" s="1"/>
  <c r="AV33" i="3" s="1"/>
  <c r="AV35" i="3" s="1"/>
  <c r="AW6" i="2" s="1"/>
  <c r="AV29" i="1"/>
  <c r="AW10" i="2" l="1"/>
  <c r="AW16" i="2" s="1"/>
  <c r="AW41" i="2" s="1"/>
  <c r="AW6" i="3"/>
  <c r="AW42" i="2" l="1"/>
  <c r="AW43" i="2" s="1"/>
  <c r="AW35" i="2"/>
  <c r="AW20" i="1"/>
  <c r="AW12" i="3" s="1"/>
  <c r="AW23" i="3" s="1"/>
  <c r="AW24" i="3" s="1"/>
  <c r="AW23" i="1" l="1"/>
  <c r="AW26" i="1" s="1"/>
  <c r="AX8" i="2" s="1"/>
  <c r="AW16" i="3" l="1"/>
  <c r="AW24" i="1"/>
  <c r="AW28" i="1" l="1"/>
  <c r="AX33" i="2" s="1"/>
  <c r="AX34" i="2" l="1"/>
  <c r="AX37" i="2" s="1"/>
  <c r="AW9" i="3"/>
  <c r="AW18" i="3" s="1"/>
  <c r="AW33" i="3" s="1"/>
  <c r="AW35" i="3" s="1"/>
  <c r="AX6" i="2" s="1"/>
  <c r="AW29" i="1"/>
  <c r="AX10" i="2" l="1"/>
  <c r="AX16" i="2" s="1"/>
  <c r="AX42" i="2" s="1"/>
  <c r="AX43" i="2" s="1"/>
  <c r="AX6" i="3"/>
  <c r="AX35" i="2" l="1"/>
  <c r="AX41" i="2"/>
  <c r="AX20" i="1"/>
  <c r="AX12" i="3" s="1"/>
  <c r="AX23" i="3" s="1"/>
  <c r="AX24" i="3" s="1"/>
  <c r="AX23" i="1" l="1"/>
  <c r="AX26" i="1" s="1"/>
  <c r="AY8" i="2" s="1"/>
  <c r="AX16" i="3" l="1"/>
  <c r="AX24" i="1"/>
  <c r="AX28" i="1" l="1"/>
  <c r="AY33" i="2" s="1"/>
  <c r="AY34" i="2" l="1"/>
  <c r="AY37" i="2" s="1"/>
  <c r="AX9" i="3"/>
  <c r="AX18" i="3" s="1"/>
  <c r="AX33" i="3" s="1"/>
  <c r="AX35" i="3" s="1"/>
  <c r="AY6" i="2" s="1"/>
  <c r="AX29" i="1"/>
  <c r="AY10" i="2" l="1"/>
  <c r="AY16" i="2" s="1"/>
  <c r="AY35" i="2" s="1"/>
  <c r="AY6" i="3"/>
  <c r="AY41" i="2"/>
  <c r="AY42" i="2" l="1"/>
  <c r="AY43" i="2" s="1"/>
  <c r="AY20" i="1"/>
  <c r="AY12" i="3" s="1"/>
  <c r="AY23" i="3" s="1"/>
  <c r="AY24" i="3" s="1"/>
  <c r="AY23" i="1" l="1"/>
  <c r="AY26" i="1" s="1"/>
  <c r="AZ8" i="2" s="1"/>
  <c r="AY16" i="3" l="1"/>
  <c r="AY24" i="1"/>
  <c r="AY28" i="1" l="1"/>
  <c r="AZ33" i="2" s="1"/>
  <c r="AZ34" i="2" l="1"/>
  <c r="AZ37" i="2" s="1"/>
  <c r="AY9" i="3"/>
  <c r="AY18" i="3" s="1"/>
  <c r="AY33" i="3" s="1"/>
  <c r="AY35" i="3" s="1"/>
  <c r="AZ6" i="2" s="1"/>
  <c r="AY29" i="1"/>
  <c r="AZ10" i="2" l="1"/>
  <c r="AZ16" i="2" s="1"/>
  <c r="AZ35" i="2" s="1"/>
  <c r="AZ6" i="3"/>
  <c r="AZ41" i="2" l="1"/>
  <c r="AZ42" i="2"/>
  <c r="AZ43" i="2" s="1"/>
  <c r="AZ20" i="1"/>
  <c r="AZ12" i="3" s="1"/>
  <c r="AZ23" i="3" s="1"/>
  <c r="AZ24" i="3" s="1"/>
  <c r="AZ23" i="1" l="1"/>
  <c r="AZ26" i="1" s="1"/>
  <c r="BA8" i="2" s="1"/>
  <c r="AZ16" i="3" l="1"/>
  <c r="AZ24" i="1"/>
  <c r="AZ28" i="1" l="1"/>
  <c r="BA33" i="2" s="1"/>
  <c r="BA34" i="2" l="1"/>
  <c r="BA37" i="2" s="1"/>
  <c r="AZ9" i="3"/>
  <c r="AZ18" i="3" s="1"/>
  <c r="AZ33" i="3" s="1"/>
  <c r="AZ35" i="3" s="1"/>
  <c r="BA6" i="2" s="1"/>
  <c r="AZ29" i="1"/>
  <c r="BA10" i="2" l="1"/>
  <c r="BA16" i="2" s="1"/>
  <c r="BA41" i="2" s="1"/>
  <c r="BA6" i="3"/>
  <c r="BA42" i="2" l="1"/>
  <c r="BA43" i="2" s="1"/>
  <c r="BA35" i="2"/>
  <c r="BA20" i="1"/>
  <c r="BA12" i="3" l="1"/>
  <c r="BB20" i="1"/>
  <c r="BA23" i="1"/>
  <c r="BA26" i="1" l="1"/>
  <c r="BB23" i="1"/>
  <c r="BB24" i="1" s="1"/>
  <c r="BA23" i="3"/>
  <c r="BB12" i="3"/>
  <c r="BA24" i="1"/>
  <c r="BA24" i="3" l="1"/>
  <c r="BB23" i="3"/>
  <c r="BB24" i="3" s="1"/>
  <c r="BB26" i="1"/>
  <c r="BB8" i="2"/>
  <c r="BA28" i="1"/>
  <c r="F11" i="46" l="1"/>
  <c r="BB28" i="1"/>
  <c r="H10" i="47" s="1"/>
  <c r="BB33" i="2"/>
  <c r="BC8" i="2"/>
  <c r="BA16" i="3"/>
  <c r="BB16" i="3" s="1"/>
  <c r="BJ11" i="10"/>
  <c r="BA9" i="3"/>
  <c r="BA29" i="1"/>
  <c r="BB29" i="1" l="1"/>
  <c r="BA18" i="3"/>
  <c r="BB9" i="3"/>
  <c r="BI29" i="3"/>
  <c r="BP11" i="10"/>
  <c r="BC33" i="2"/>
  <c r="BB34" i="2"/>
  <c r="BB37" i="2" s="1"/>
  <c r="H11" i="47" l="1"/>
  <c r="H15" i="47"/>
  <c r="BI31" i="3"/>
  <c r="BO29" i="3"/>
  <c r="BA33" i="3"/>
  <c r="BB18" i="3"/>
  <c r="BD32" i="2"/>
  <c r="BC34" i="2"/>
  <c r="BC37" i="2" s="1"/>
  <c r="F10" i="46" l="1"/>
  <c r="F13" i="46" s="1"/>
  <c r="F15" i="46" s="1"/>
  <c r="BA35" i="3"/>
  <c r="BB33" i="3"/>
  <c r="BO31" i="3"/>
  <c r="BE32" i="2"/>
  <c r="BB35" i="3" l="1"/>
  <c r="BB6" i="2"/>
  <c r="BF32" i="2"/>
  <c r="BB10" i="2" l="1"/>
  <c r="BB16" i="2" s="1"/>
  <c r="BC6" i="2"/>
  <c r="BG32" i="2"/>
  <c r="BC20" i="1" l="1"/>
  <c r="BC10" i="2"/>
  <c r="BC16" i="2" s="1"/>
  <c r="BC6" i="3"/>
  <c r="BO6" i="3" s="1"/>
  <c r="BB35" i="2"/>
  <c r="BB41" i="2"/>
  <c r="BB42" i="2"/>
  <c r="BB43" i="2" s="1"/>
  <c r="BH32" i="2"/>
  <c r="BC35" i="2" l="1"/>
  <c r="BC42" i="2"/>
  <c r="BC43" i="2" s="1"/>
  <c r="BC41" i="2"/>
  <c r="BC12" i="3"/>
  <c r="BC23" i="1"/>
  <c r="BC26" i="1" s="1"/>
  <c r="BI32" i="2"/>
  <c r="BD8" i="2" l="1"/>
  <c r="BC24" i="1"/>
  <c r="BC23" i="3"/>
  <c r="BC28" i="1"/>
  <c r="BJ32" i="2"/>
  <c r="BC9" i="3" l="1"/>
  <c r="BD33" i="2"/>
  <c r="BD34" i="2" s="1"/>
  <c r="BD37" i="2" s="1"/>
  <c r="BC16" i="3"/>
  <c r="BC29" i="1"/>
  <c r="BC24" i="3"/>
  <c r="BK32" i="2"/>
  <c r="BC18" i="3" l="1"/>
  <c r="BC33" i="3" s="1"/>
  <c r="BL32" i="2"/>
  <c r="BM32" i="2" l="1"/>
  <c r="BC35" i="3"/>
  <c r="BD6" i="2" s="1"/>
  <c r="BN32" i="2" l="1"/>
  <c r="BD10" i="2"/>
  <c r="BD16" i="2" s="1"/>
  <c r="BD41" i="2" s="1"/>
  <c r="BD6" i="3"/>
  <c r="BD42" i="2" l="1"/>
  <c r="BD43" i="2" s="1"/>
  <c r="BD35" i="2"/>
  <c r="BO32" i="2"/>
  <c r="BD20" i="1"/>
  <c r="BD12" i="3" l="1"/>
  <c r="BP32" i="2"/>
  <c r="BD23" i="1"/>
  <c r="BD26" i="1" l="1"/>
  <c r="BD23" i="3"/>
  <c r="BD24" i="1"/>
  <c r="BE8" i="2" l="1"/>
  <c r="BD24" i="3"/>
  <c r="BD16" i="3" l="1"/>
  <c r="BD28" i="1"/>
  <c r="BE33" i="2" l="1"/>
  <c r="BE34" i="2" s="1"/>
  <c r="BE37" i="2" s="1"/>
  <c r="BD9" i="3"/>
  <c r="BD29" i="1"/>
  <c r="BD18" i="3" l="1"/>
  <c r="BD33" i="3" l="1"/>
  <c r="BD35" i="3" l="1"/>
  <c r="BE6" i="2" s="1"/>
  <c r="BE6" i="3" l="1"/>
  <c r="BE10" i="2"/>
  <c r="BE16" i="2" s="1"/>
  <c r="BE20" i="1"/>
  <c r="BE42" i="2" l="1"/>
  <c r="BE43" i="2" s="1"/>
  <c r="BE41" i="2"/>
  <c r="BE35" i="2"/>
  <c r="BE12" i="3"/>
  <c r="BE23" i="1"/>
  <c r="BE26" i="1" l="1"/>
  <c r="BE28" i="1" s="1"/>
  <c r="BE24" i="1"/>
  <c r="BE23" i="3"/>
  <c r="BF33" i="2" l="1"/>
  <c r="BF34" i="2" s="1"/>
  <c r="BF37" i="2" s="1"/>
  <c r="BE24" i="3"/>
  <c r="BF8" i="2"/>
  <c r="BE9" i="3"/>
  <c r="BE29" i="1"/>
  <c r="BE16" i="3" l="1"/>
  <c r="BE18" i="3" s="1"/>
  <c r="BE33" i="3" l="1"/>
  <c r="BE35" i="3" l="1"/>
  <c r="BF6" i="2" s="1"/>
  <c r="BF6" i="3" l="1"/>
  <c r="BF10" i="2"/>
  <c r="BF16" i="2" s="1"/>
  <c r="BF20" i="1"/>
  <c r="BF41" i="2" l="1"/>
  <c r="BF35" i="2"/>
  <c r="BF42" i="2"/>
  <c r="BF43" i="2" s="1"/>
  <c r="BF12" i="3"/>
  <c r="BF23" i="1"/>
  <c r="BF23" i="3" l="1"/>
  <c r="BF26" i="1"/>
  <c r="BF28" i="1" s="1"/>
  <c r="BF24" i="1"/>
  <c r="BG33" i="2" l="1"/>
  <c r="BG34" i="2" s="1"/>
  <c r="BG37" i="2" s="1"/>
  <c r="BG8" i="2"/>
  <c r="BF24" i="3"/>
  <c r="BF9" i="3"/>
  <c r="BF29" i="1"/>
  <c r="BF16" i="3" l="1"/>
  <c r="BF18" i="3" s="1"/>
  <c r="BF33" i="3" l="1"/>
  <c r="BF35" i="3" l="1"/>
  <c r="BG6" i="2" s="1"/>
  <c r="BG6" i="3" l="1"/>
  <c r="BG10" i="2"/>
  <c r="BG16" i="2" s="1"/>
  <c r="BG20" i="1"/>
  <c r="BG12" i="3" l="1"/>
  <c r="BG23" i="1"/>
  <c r="BG35" i="2"/>
  <c r="BG42" i="2"/>
  <c r="BG43" i="2" s="1"/>
  <c r="BG41" i="2"/>
  <c r="BG26" i="1" l="1"/>
  <c r="BG28" i="1" s="1"/>
  <c r="BG24" i="1"/>
  <c r="BG23" i="3"/>
  <c r="BH33" i="2" l="1"/>
  <c r="BH34" i="2" s="1"/>
  <c r="BH37" i="2" s="1"/>
  <c r="BG24" i="3"/>
  <c r="BH8" i="2"/>
  <c r="BG9" i="3"/>
  <c r="BG29" i="1"/>
  <c r="BG16" i="3" l="1"/>
  <c r="BG18" i="3" s="1"/>
  <c r="BG33" i="3" l="1"/>
  <c r="BG35" i="3" l="1"/>
  <c r="BH6" i="2" s="1"/>
  <c r="BH10" i="2" l="1"/>
  <c r="BH16" i="2" s="1"/>
  <c r="BH6" i="3"/>
  <c r="BH20" i="1"/>
  <c r="BH12" i="3" l="1"/>
  <c r="BH23" i="1"/>
  <c r="BH35" i="2"/>
  <c r="BH41" i="2"/>
  <c r="BH42" i="2"/>
  <c r="BH43" i="2" s="1"/>
  <c r="BH26" i="1" l="1"/>
  <c r="BH24" i="1"/>
  <c r="BH23" i="3"/>
  <c r="BH24" i="3" l="1"/>
  <c r="BI8" i="2"/>
  <c r="BH28" i="1"/>
  <c r="BI33" i="2" s="1"/>
  <c r="BI34" i="2" l="1"/>
  <c r="BH9" i="3"/>
  <c r="BH29" i="1"/>
  <c r="BH16" i="3"/>
  <c r="BH18" i="3" l="1"/>
  <c r="BI37" i="2"/>
  <c r="BH33" i="3" l="1"/>
  <c r="BH35" i="3" l="1"/>
  <c r="BI6" i="2" s="1"/>
  <c r="BI6" i="3" l="1"/>
  <c r="BI10" i="2"/>
  <c r="BI16" i="2" s="1"/>
  <c r="BI20" i="1"/>
  <c r="BI12" i="3" l="1"/>
  <c r="BI23" i="1"/>
  <c r="BI35" i="2"/>
  <c r="BI42" i="2"/>
  <c r="BI43" i="2" s="1"/>
  <c r="BI41" i="2"/>
  <c r="BI26" i="1" l="1"/>
  <c r="BJ8" i="2" s="1"/>
  <c r="BI24" i="1"/>
  <c r="BI23" i="3"/>
  <c r="BI28" i="1" l="1"/>
  <c r="BI24" i="3"/>
  <c r="BI16" i="3"/>
  <c r="BJ33" i="2" l="1"/>
  <c r="BJ34" i="2" s="1"/>
  <c r="BJ37" i="2" s="1"/>
  <c r="BI29" i="1"/>
  <c r="BI9" i="3"/>
  <c r="BI18" i="3" s="1"/>
  <c r="BI33" i="3" s="1"/>
  <c r="BI35" i="3" s="1"/>
  <c r="BJ6" i="2" s="1"/>
  <c r="BJ6" i="3" l="1"/>
  <c r="BJ10" i="2"/>
  <c r="BJ16" i="2" s="1"/>
  <c r="BJ35" i="2" s="1"/>
  <c r="BJ20" i="1"/>
  <c r="BJ42" i="2" l="1"/>
  <c r="BJ43" i="2" s="1"/>
  <c r="BJ12" i="3"/>
  <c r="BJ23" i="3" s="1"/>
  <c r="BJ24" i="3" s="1"/>
  <c r="BJ23" i="1"/>
  <c r="BJ41" i="2"/>
  <c r="BJ26" i="1" l="1"/>
  <c r="BK8" i="2" s="1"/>
  <c r="BJ24" i="1"/>
  <c r="BJ28" i="1" l="1"/>
  <c r="BK33" i="2" s="1"/>
  <c r="BJ16" i="3"/>
  <c r="BK34" i="2" l="1"/>
  <c r="BJ9" i="3"/>
  <c r="BJ18" i="3" s="1"/>
  <c r="BJ33" i="3" s="1"/>
  <c r="BJ35" i="3" s="1"/>
  <c r="BK6" i="2" s="1"/>
  <c r="BJ29" i="1"/>
  <c r="BK6" i="3" l="1"/>
  <c r="BK10" i="2"/>
  <c r="BK16" i="2" s="1"/>
  <c r="BK35" i="2" s="1"/>
  <c r="BK20" i="1"/>
  <c r="BK37" i="2"/>
  <c r="BK12" i="3" l="1"/>
  <c r="BK23" i="3" s="1"/>
  <c r="BK24" i="3" s="1"/>
  <c r="BK23" i="1"/>
  <c r="BK41" i="2"/>
  <c r="BK42" i="2"/>
  <c r="BK43" i="2" s="1"/>
  <c r="BK26" i="1" l="1"/>
  <c r="BK24" i="1"/>
  <c r="BL8" i="2" l="1"/>
  <c r="BK28" i="1"/>
  <c r="BL33" i="2" s="1"/>
  <c r="BL34" i="2" l="1"/>
  <c r="BK29" i="1"/>
  <c r="BK9" i="3"/>
  <c r="BK16" i="3"/>
  <c r="BK18" i="3" l="1"/>
  <c r="BK33" i="3" s="1"/>
  <c r="BK35" i="3" s="1"/>
  <c r="BL6" i="2" s="1"/>
  <c r="BL37" i="2"/>
  <c r="BL10" i="2" l="1"/>
  <c r="BL16" i="2" s="1"/>
  <c r="BL35" i="2" s="1"/>
  <c r="BL6" i="3"/>
  <c r="BL20" i="1"/>
  <c r="BL12" i="3" l="1"/>
  <c r="BL23" i="3" s="1"/>
  <c r="BL24" i="3" s="1"/>
  <c r="BL23" i="1"/>
  <c r="BL41" i="2"/>
  <c r="BL42" i="2"/>
  <c r="BL43" i="2" s="1"/>
  <c r="BL26" i="1" l="1"/>
  <c r="BL24" i="1"/>
  <c r="BM8" i="2" l="1"/>
  <c r="BL28" i="1"/>
  <c r="BM33" i="2" s="1"/>
  <c r="BM34" i="2" l="1"/>
  <c r="BL29" i="1"/>
  <c r="BL9" i="3"/>
  <c r="BL16" i="3"/>
  <c r="BL18" i="3" l="1"/>
  <c r="BL33" i="3" s="1"/>
  <c r="BL35" i="3" s="1"/>
  <c r="BM6" i="2" s="1"/>
  <c r="BM37" i="2"/>
  <c r="BM10" i="2" l="1"/>
  <c r="BM16" i="2" s="1"/>
  <c r="BM35" i="2" s="1"/>
  <c r="BM6" i="3"/>
  <c r="BM20" i="1"/>
  <c r="BM12" i="3" l="1"/>
  <c r="BM23" i="3" s="1"/>
  <c r="BM24" i="3" s="1"/>
  <c r="BM23" i="1"/>
  <c r="BM41" i="2"/>
  <c r="BM42" i="2"/>
  <c r="BM43" i="2" s="1"/>
  <c r="BM26" i="1" l="1"/>
  <c r="BM24" i="1"/>
  <c r="BN8" i="2" l="1"/>
  <c r="BM28" i="1"/>
  <c r="BN33" i="2" s="1"/>
  <c r="BN34" i="2" l="1"/>
  <c r="BM29" i="1"/>
  <c r="BM9" i="3"/>
  <c r="BM16" i="3"/>
  <c r="BM18" i="3" l="1"/>
  <c r="BM33" i="3" s="1"/>
  <c r="BM35" i="3" s="1"/>
  <c r="BN6" i="2" s="1"/>
  <c r="BN37" i="2"/>
  <c r="BN10" i="2" l="1"/>
  <c r="BN16" i="2" s="1"/>
  <c r="BN35" i="2" s="1"/>
  <c r="BN6" i="3"/>
  <c r="BN20" i="1"/>
  <c r="BN12" i="3" l="1"/>
  <c r="BO20" i="1"/>
  <c r="BN23" i="1"/>
  <c r="BN42" i="2"/>
  <c r="BN43" i="2" s="1"/>
  <c r="BN41" i="2"/>
  <c r="BN26" i="1" l="1"/>
  <c r="BO23" i="1"/>
  <c r="BO24" i="1" s="1"/>
  <c r="BN24" i="1"/>
  <c r="BN23" i="3"/>
  <c r="BO12" i="3"/>
  <c r="BN24" i="3" l="1"/>
  <c r="BO23" i="3"/>
  <c r="BO24" i="3" s="1"/>
  <c r="BO26" i="1"/>
  <c r="BO8" i="2"/>
  <c r="BN28" i="1"/>
  <c r="BO33" i="2" s="1"/>
  <c r="G11" i="46" l="1"/>
  <c r="BO28" i="1"/>
  <c r="I10" i="47" s="1"/>
  <c r="BN9" i="3"/>
  <c r="BN29" i="1"/>
  <c r="BP8" i="2"/>
  <c r="BN16" i="3"/>
  <c r="BO16" i="3" s="1"/>
  <c r="I11" i="47" l="1"/>
  <c r="I15" i="47"/>
  <c r="BN18" i="3"/>
  <c r="BO9" i="3"/>
  <c r="BP33" i="2"/>
  <c r="BO34" i="2"/>
  <c r="BO29" i="1"/>
  <c r="BW11" i="10"/>
  <c r="BV29" i="3" l="1"/>
  <c r="CC11" i="10"/>
  <c r="BN33" i="3"/>
  <c r="BO18" i="3"/>
  <c r="BO37" i="2"/>
  <c r="BP34" i="2"/>
  <c r="BP37" i="2" s="1"/>
  <c r="BQ32" i="2"/>
  <c r="G10" i="46" l="1"/>
  <c r="G13" i="46" s="1"/>
  <c r="G15" i="46" s="1"/>
  <c r="BR32" i="2"/>
  <c r="BN35" i="3"/>
  <c r="BO33" i="3"/>
  <c r="CB29" i="3"/>
  <c r="BV31" i="3"/>
  <c r="CB31" i="3" l="1"/>
  <c r="BO35" i="3"/>
  <c r="BO6" i="2"/>
  <c r="BS32" i="2"/>
  <c r="BT32" i="2" l="1"/>
  <c r="BO10" i="2"/>
  <c r="BO16" i="2" s="1"/>
  <c r="BP6" i="2"/>
  <c r="BO35" i="2" l="1"/>
  <c r="BO41" i="2"/>
  <c r="BO42" i="2"/>
  <c r="BO43" i="2" s="1"/>
  <c r="BU32" i="2"/>
  <c r="BP10" i="2"/>
  <c r="BP16" i="2" s="1"/>
  <c r="BP6" i="3"/>
  <c r="CB6" i="3" s="1"/>
  <c r="BP20" i="1"/>
  <c r="BV32" i="2" l="1"/>
  <c r="BP12" i="3"/>
  <c r="BP23" i="1"/>
  <c r="BP26" i="1" s="1"/>
  <c r="BP35" i="2"/>
  <c r="BP41" i="2"/>
  <c r="BP42" i="2"/>
  <c r="BP43" i="2" s="1"/>
  <c r="BQ8" i="2" l="1"/>
  <c r="BP23" i="3"/>
  <c r="BP24" i="1"/>
  <c r="BP28" i="1"/>
  <c r="BW32" i="2"/>
  <c r="BQ33" i="2" l="1"/>
  <c r="BQ34" i="2" s="1"/>
  <c r="BQ37" i="2" s="1"/>
  <c r="BP16" i="3"/>
  <c r="BX32" i="2"/>
  <c r="BP9" i="3"/>
  <c r="BP29" i="1"/>
  <c r="BP24" i="3"/>
  <c r="BP18" i="3" l="1"/>
  <c r="BY32" i="2"/>
  <c r="BZ32" i="2" l="1"/>
  <c r="BP33" i="3"/>
  <c r="BP35" i="3" l="1"/>
  <c r="BQ6" i="2" s="1"/>
  <c r="CA32" i="2"/>
  <c r="CB32" i="2" l="1"/>
  <c r="BQ10" i="2"/>
  <c r="BQ16" i="2" s="1"/>
  <c r="BQ6" i="3"/>
  <c r="BQ20" i="1"/>
  <c r="BQ41" i="2" l="1"/>
  <c r="BQ42" i="2"/>
  <c r="BQ43" i="2" s="1"/>
  <c r="BQ35" i="2"/>
  <c r="BQ12" i="3"/>
  <c r="BQ23" i="1"/>
  <c r="BQ26" i="1" s="1"/>
  <c r="CC32" i="2"/>
  <c r="BR8" i="2" l="1"/>
  <c r="BQ23" i="3"/>
  <c r="BQ24" i="1"/>
  <c r="BQ28" i="1"/>
  <c r="BR33" i="2" l="1"/>
  <c r="BR34" i="2" s="1"/>
  <c r="BR37" i="2" s="1"/>
  <c r="BQ16" i="3"/>
  <c r="BQ24" i="3"/>
  <c r="BQ9" i="3"/>
  <c r="BQ29" i="1"/>
  <c r="BQ18" i="3" l="1"/>
  <c r="BQ33" i="3" l="1"/>
  <c r="BQ35" i="3" l="1"/>
  <c r="BR6" i="2" s="1"/>
  <c r="BR6" i="3" l="1"/>
  <c r="BR10" i="2"/>
  <c r="BR16" i="2" s="1"/>
  <c r="BR20" i="1"/>
  <c r="BR12" i="3" l="1"/>
  <c r="BR23" i="1"/>
  <c r="BR42" i="2"/>
  <c r="BR43" i="2" s="1"/>
  <c r="BR41" i="2"/>
  <c r="BR35" i="2"/>
  <c r="BR26" i="1" l="1"/>
  <c r="BR28" i="1" s="1"/>
  <c r="BR24" i="1"/>
  <c r="BR23" i="3"/>
  <c r="BS33" i="2" l="1"/>
  <c r="BS34" i="2" s="1"/>
  <c r="BS37" i="2" s="1"/>
  <c r="BR24" i="3"/>
  <c r="BS8" i="2"/>
  <c r="BR9" i="3"/>
  <c r="BR29" i="1"/>
  <c r="BR16" i="3" l="1"/>
  <c r="BR18" i="3" s="1"/>
  <c r="BR33" i="3" l="1"/>
  <c r="BR35" i="3" l="1"/>
  <c r="BS6" i="2" s="1"/>
  <c r="BS6" i="3" l="1"/>
  <c r="BS10" i="2"/>
  <c r="BS16" i="2" s="1"/>
  <c r="BS20" i="1"/>
  <c r="BS41" i="2" l="1"/>
  <c r="BS42" i="2"/>
  <c r="BS43" i="2" s="1"/>
  <c r="BS35" i="2"/>
  <c r="BS12" i="3"/>
  <c r="BS23" i="1"/>
  <c r="BS23" i="3" l="1"/>
  <c r="BS26" i="1"/>
  <c r="BS28" i="1" s="1"/>
  <c r="BS24" i="1"/>
  <c r="BT33" i="2" l="1"/>
  <c r="BT34" i="2" s="1"/>
  <c r="BT37" i="2" s="1"/>
  <c r="BT8" i="2"/>
  <c r="BS24" i="3"/>
  <c r="BS9" i="3"/>
  <c r="BS29" i="1"/>
  <c r="BS16" i="3" l="1"/>
  <c r="BS18" i="3" s="1"/>
  <c r="BS33" i="3" l="1"/>
  <c r="BS35" i="3" l="1"/>
  <c r="BT6" i="2" s="1"/>
  <c r="BT6" i="3" l="1"/>
  <c r="BT10" i="2"/>
  <c r="BT16" i="2" s="1"/>
  <c r="BT20" i="1"/>
  <c r="BT35" i="2" l="1"/>
  <c r="BT42" i="2"/>
  <c r="BT43" i="2" s="1"/>
  <c r="BT41" i="2"/>
  <c r="BT12" i="3"/>
  <c r="BT23" i="1"/>
  <c r="BT23" i="3" l="1"/>
  <c r="BT26" i="1"/>
  <c r="BT28" i="1" s="1"/>
  <c r="BT24" i="1"/>
  <c r="BU33" i="2" l="1"/>
  <c r="BU34" i="2" s="1"/>
  <c r="BU37" i="2" s="1"/>
  <c r="BU8" i="2"/>
  <c r="BT24" i="3"/>
  <c r="BT9" i="3"/>
  <c r="BT29" i="1"/>
  <c r="BT16" i="3" l="1"/>
  <c r="BT18" i="3" s="1"/>
  <c r="BT33" i="3" l="1"/>
  <c r="BT35" i="3" l="1"/>
  <c r="BU6" i="2" s="1"/>
  <c r="BU10" i="2" l="1"/>
  <c r="BU16" i="2" s="1"/>
  <c r="BU6" i="3"/>
  <c r="BU20" i="1"/>
  <c r="BU12" i="3" l="1"/>
  <c r="BU23" i="1"/>
  <c r="BU41" i="2"/>
  <c r="BU42" i="2"/>
  <c r="BU43" i="2" s="1"/>
  <c r="BU35" i="2"/>
  <c r="BU26" i="1" l="1"/>
  <c r="BU24" i="1"/>
  <c r="BU23" i="3"/>
  <c r="BU24" i="3" l="1"/>
  <c r="BV8" i="2"/>
  <c r="BU28" i="1"/>
  <c r="BV33" i="2" s="1"/>
  <c r="BU16" i="3" l="1"/>
  <c r="BU29" i="1"/>
  <c r="BV34" i="2"/>
  <c r="BU9" i="3"/>
  <c r="BV37" i="2" l="1"/>
  <c r="BU18" i="3"/>
  <c r="BU33" i="3" l="1"/>
  <c r="BU35" i="3" l="1"/>
  <c r="BV6" i="2" s="1"/>
  <c r="BV6" i="3" l="1"/>
  <c r="BV10" i="2"/>
  <c r="BV16" i="2" s="1"/>
  <c r="BV20" i="1"/>
  <c r="BV35" i="2" l="1"/>
  <c r="BV41" i="2"/>
  <c r="BV42" i="2"/>
  <c r="BV43" i="2" s="1"/>
  <c r="BV12" i="3"/>
  <c r="BV23" i="1"/>
  <c r="BV23" i="3" l="1"/>
  <c r="BV26" i="1"/>
  <c r="BW8" i="2" s="1"/>
  <c r="BV24" i="1"/>
  <c r="BV28" i="1" l="1"/>
  <c r="BW33" i="2" s="1"/>
  <c r="BV16" i="3"/>
  <c r="BV24" i="3"/>
  <c r="BV29" i="1" l="1"/>
  <c r="BW34" i="2"/>
  <c r="BV9" i="3"/>
  <c r="BV18" i="3" s="1"/>
  <c r="BV33" i="3" s="1"/>
  <c r="BV35" i="3" s="1"/>
  <c r="BW6" i="2" s="1"/>
  <c r="BW37" i="2" l="1"/>
  <c r="BW6" i="3"/>
  <c r="BW10" i="2"/>
  <c r="BW16" i="2" s="1"/>
  <c r="BW35" i="2" s="1"/>
  <c r="BW20" i="1"/>
  <c r="BW12" i="3" l="1"/>
  <c r="BW23" i="3" s="1"/>
  <c r="BW24" i="3" s="1"/>
  <c r="BW23" i="1"/>
  <c r="BW42" i="2"/>
  <c r="BW43" i="2" s="1"/>
  <c r="BW41" i="2"/>
  <c r="BW26" i="1" l="1"/>
  <c r="BX8" i="2" s="1"/>
  <c r="BW24" i="1"/>
  <c r="BW28" i="1" l="1"/>
  <c r="BX33" i="2" s="1"/>
  <c r="BX34" i="2" s="1"/>
  <c r="BX37" i="2" s="1"/>
  <c r="BW16" i="3"/>
  <c r="BW9" i="3" l="1"/>
  <c r="BW18" i="3" s="1"/>
  <c r="BW33" i="3" s="1"/>
  <c r="BW35" i="3" s="1"/>
  <c r="BX6" i="2" s="1"/>
  <c r="BW29" i="1"/>
  <c r="BX10" i="2" l="1"/>
  <c r="BX16" i="2" s="1"/>
  <c r="BX6" i="3"/>
  <c r="BX20" i="1"/>
  <c r="BX12" i="3" l="1"/>
  <c r="BX23" i="3" s="1"/>
  <c r="BX24" i="3" s="1"/>
  <c r="BX23" i="1"/>
  <c r="BX35" i="2"/>
  <c r="BX42" i="2"/>
  <c r="BX43" i="2" s="1"/>
  <c r="BX41" i="2"/>
  <c r="BX26" i="1" l="1"/>
  <c r="BX24" i="1"/>
  <c r="BY8" i="2" l="1"/>
  <c r="BX28" i="1"/>
  <c r="BY33" i="2" s="1"/>
  <c r="BY34" i="2" l="1"/>
  <c r="BY37" i="2" s="1"/>
  <c r="BX29" i="1"/>
  <c r="BX9" i="3"/>
  <c r="BX16" i="3"/>
  <c r="BX18" i="3" l="1"/>
  <c r="BX33" i="3" s="1"/>
  <c r="BX35" i="3" s="1"/>
  <c r="BY6" i="2" s="1"/>
  <c r="BY10" i="2" l="1"/>
  <c r="BY16" i="2" s="1"/>
  <c r="BY6" i="3"/>
  <c r="BY20" i="1"/>
  <c r="BY12" i="3" l="1"/>
  <c r="BY23" i="3" s="1"/>
  <c r="BY24" i="3" s="1"/>
  <c r="BY23" i="1"/>
  <c r="BY35" i="2"/>
  <c r="BY42" i="2"/>
  <c r="BY43" i="2" s="1"/>
  <c r="BY41" i="2"/>
  <c r="BY26" i="1" l="1"/>
  <c r="BY24" i="1"/>
  <c r="BZ8" i="2" l="1"/>
  <c r="BY28" i="1"/>
  <c r="BZ33" i="2" s="1"/>
  <c r="BZ34" i="2" l="1"/>
  <c r="BY9" i="3"/>
  <c r="BY29" i="1"/>
  <c r="BY16" i="3"/>
  <c r="BY18" i="3" l="1"/>
  <c r="BY33" i="3" s="1"/>
  <c r="BY35" i="3" s="1"/>
  <c r="BZ6" i="2" s="1"/>
  <c r="BZ37" i="2"/>
  <c r="BZ10" i="2" l="1"/>
  <c r="BZ16" i="2" s="1"/>
  <c r="BZ35" i="2" s="1"/>
  <c r="BZ6" i="3"/>
  <c r="BZ20" i="1"/>
  <c r="BZ42" i="2" l="1"/>
  <c r="BZ43" i="2" s="1"/>
  <c r="BZ12" i="3"/>
  <c r="BZ23" i="3" s="1"/>
  <c r="BZ24" i="3" s="1"/>
  <c r="BZ23" i="1"/>
  <c r="BZ41" i="2"/>
  <c r="BZ26" i="1" l="1"/>
  <c r="BZ24" i="1"/>
  <c r="CA8" i="2" l="1"/>
  <c r="BZ28" i="1"/>
  <c r="CA33" i="2" s="1"/>
  <c r="BZ9" i="3" l="1"/>
  <c r="BZ29" i="1"/>
  <c r="CA34" i="2"/>
  <c r="BZ16" i="3"/>
  <c r="CA37" i="2" l="1"/>
  <c r="BZ18" i="3"/>
  <c r="BZ33" i="3" s="1"/>
  <c r="BZ35" i="3" s="1"/>
  <c r="CA6" i="2" s="1"/>
  <c r="CA10" i="2" l="1"/>
  <c r="CA16" i="2" s="1"/>
  <c r="CA35" i="2" s="1"/>
  <c r="CA6" i="3"/>
  <c r="CA20" i="1"/>
  <c r="CA42" i="2" l="1"/>
  <c r="CA43" i="2" s="1"/>
  <c r="CA41" i="2"/>
  <c r="CA12" i="3"/>
  <c r="CB20" i="1"/>
  <c r="CA23" i="1"/>
  <c r="CA26" i="1" l="1"/>
  <c r="CB23" i="1"/>
  <c r="CB24" i="1" s="1"/>
  <c r="CA24" i="1"/>
  <c r="CA23" i="3"/>
  <c r="CB12" i="3"/>
  <c r="CA24" i="3" l="1"/>
  <c r="CB23" i="3"/>
  <c r="CB24" i="3" s="1"/>
  <c r="CB26" i="1"/>
  <c r="CB8" i="2"/>
  <c r="CA28" i="1"/>
  <c r="CB33" i="2" s="1"/>
  <c r="H11" i="46" l="1"/>
  <c r="CB28" i="1"/>
  <c r="J10" i="47" s="1"/>
  <c r="CA9" i="3"/>
  <c r="CA29" i="1"/>
  <c r="CC8" i="2"/>
  <c r="CA16" i="3"/>
  <c r="CB16" i="3" s="1"/>
  <c r="J11" i="47" l="1"/>
  <c r="J15" i="47"/>
  <c r="CA18" i="3"/>
  <c r="CB9" i="3"/>
  <c r="CC33" i="2"/>
  <c r="CB34" i="2"/>
  <c r="CB29" i="1"/>
  <c r="CJ11" i="10"/>
  <c r="CD32" i="2" l="1"/>
  <c r="CC34" i="2"/>
  <c r="CC37" i="2" s="1"/>
  <c r="CP11" i="10"/>
  <c r="CI29" i="3"/>
  <c r="CA33" i="3"/>
  <c r="CB18" i="3"/>
  <c r="CB37" i="2"/>
  <c r="H10" i="46" l="1"/>
  <c r="H13" i="46" s="1"/>
  <c r="H15" i="46" s="1"/>
  <c r="CA35" i="3"/>
  <c r="CB33" i="3"/>
  <c r="CO29" i="3"/>
  <c r="CI31" i="3"/>
  <c r="CE32" i="2"/>
  <c r="CO31" i="3" l="1"/>
  <c r="CF32" i="2"/>
  <c r="CB35" i="3"/>
  <c r="CB6" i="2"/>
  <c r="CG32" i="2" l="1"/>
  <c r="CB10" i="2"/>
  <c r="CB16" i="2" s="1"/>
  <c r="CC6" i="2"/>
  <c r="CC10" i="2" l="1"/>
  <c r="CC16" i="2" s="1"/>
  <c r="CC6" i="3"/>
  <c r="CO6" i="3" s="1"/>
  <c r="CC20" i="1"/>
  <c r="CB35" i="2"/>
  <c r="CB41" i="2"/>
  <c r="CB42" i="2"/>
  <c r="CB43" i="2" s="1"/>
  <c r="CH32" i="2"/>
  <c r="CC12" i="3" l="1"/>
  <c r="CC23" i="1"/>
  <c r="CC26" i="1" s="1"/>
  <c r="CI32" i="2"/>
  <c r="CC35" i="2"/>
  <c r="CC42" i="2"/>
  <c r="CC43" i="2" s="1"/>
  <c r="CC41" i="2"/>
  <c r="CD8" i="2" l="1"/>
  <c r="CJ32" i="2"/>
  <c r="CC23" i="3"/>
  <c r="CC24" i="1"/>
  <c r="CC28" i="1"/>
  <c r="CD33" i="2" l="1"/>
  <c r="CD34" i="2" s="1"/>
  <c r="CD37" i="2" s="1"/>
  <c r="CC16" i="3"/>
  <c r="CC24" i="3"/>
  <c r="CC29" i="1"/>
  <c r="CC9" i="3"/>
  <c r="CK32" i="2"/>
  <c r="CL32" i="2" l="1"/>
  <c r="CC18" i="3"/>
  <c r="CM32" i="2" l="1"/>
  <c r="CC33" i="3"/>
  <c r="CC35" i="3" l="1"/>
  <c r="CD6" i="2" s="1"/>
  <c r="CN32" i="2"/>
  <c r="CO32" i="2" l="1"/>
  <c r="CD10" i="2"/>
  <c r="CD16" i="2" s="1"/>
  <c r="CD6" i="3"/>
  <c r="CD20" i="1"/>
  <c r="CD42" i="2" l="1"/>
  <c r="CD43" i="2" s="1"/>
  <c r="CD41" i="2"/>
  <c r="CD35" i="2"/>
  <c r="CP32" i="2"/>
  <c r="CD12" i="3"/>
  <c r="CD23" i="1"/>
  <c r="CD26" i="1" s="1"/>
  <c r="CE8" i="2" l="1"/>
  <c r="CD24" i="1"/>
  <c r="CD23" i="3"/>
  <c r="CD28" i="1"/>
  <c r="CE33" i="2" l="1"/>
  <c r="CE34" i="2" s="1"/>
  <c r="CE37" i="2" s="1"/>
  <c r="CD16" i="3"/>
  <c r="CD24" i="3"/>
  <c r="CD9" i="3"/>
  <c r="CD29" i="1"/>
  <c r="CD18" i="3" l="1"/>
  <c r="CD33" i="3" l="1"/>
  <c r="CD35" i="3" l="1"/>
  <c r="CE6" i="2" s="1"/>
  <c r="CE10" i="2" l="1"/>
  <c r="CE16" i="2" s="1"/>
  <c r="CE6" i="3"/>
  <c r="CE20" i="1"/>
  <c r="CE12" i="3" l="1"/>
  <c r="CE23" i="1"/>
  <c r="CE42" i="2"/>
  <c r="CE43" i="2" s="1"/>
  <c r="CE41" i="2"/>
  <c r="CE35" i="2"/>
  <c r="CE26" i="1" l="1"/>
  <c r="CE28" i="1" s="1"/>
  <c r="CE24" i="1"/>
  <c r="CE23" i="3"/>
  <c r="CF33" i="2" l="1"/>
  <c r="CF34" i="2" s="1"/>
  <c r="CF37" i="2" s="1"/>
  <c r="CE24" i="3"/>
  <c r="CF8" i="2"/>
  <c r="CE9" i="3"/>
  <c r="CE29" i="1"/>
  <c r="CE16" i="3" l="1"/>
  <c r="CE18" i="3" s="1"/>
  <c r="CE33" i="3" l="1"/>
  <c r="CE35" i="3" l="1"/>
  <c r="CF6" i="2" s="1"/>
  <c r="CF10" i="2" l="1"/>
  <c r="CF16" i="2" s="1"/>
  <c r="CF6" i="3"/>
  <c r="CF20" i="1"/>
  <c r="CF12" i="3" l="1"/>
  <c r="CF23" i="1"/>
  <c r="CF42" i="2"/>
  <c r="CF43" i="2" s="1"/>
  <c r="CF35" i="2"/>
  <c r="CF41" i="2"/>
  <c r="CF26" i="1" l="1"/>
  <c r="CF24" i="1"/>
  <c r="CF23" i="3"/>
  <c r="CF24" i="3" l="1"/>
  <c r="CG8" i="2"/>
  <c r="CF28" i="1"/>
  <c r="CG33" i="2" l="1"/>
  <c r="CG34" i="2" s="1"/>
  <c r="CF9" i="3"/>
  <c r="CF29" i="1"/>
  <c r="CF16" i="3"/>
  <c r="CF18" i="3" l="1"/>
  <c r="CG37" i="2"/>
  <c r="CF33" i="3" l="1"/>
  <c r="CF35" i="3" l="1"/>
  <c r="CG6" i="2" s="1"/>
  <c r="CG10" i="2" l="1"/>
  <c r="CG16" i="2" s="1"/>
  <c r="CG6" i="3"/>
  <c r="CG20" i="1"/>
  <c r="CG12" i="3" l="1"/>
  <c r="CG23" i="1"/>
  <c r="CG35" i="2"/>
  <c r="CG42" i="2"/>
  <c r="CG43" i="2" s="1"/>
  <c r="CG41" i="2"/>
  <c r="CG26" i="1" l="1"/>
  <c r="CG28" i="1" s="1"/>
  <c r="CG24" i="1"/>
  <c r="CG23" i="3"/>
  <c r="CH33" i="2" l="1"/>
  <c r="CH34" i="2" s="1"/>
  <c r="CG24" i="3"/>
  <c r="CG29" i="1"/>
  <c r="CG9" i="3"/>
  <c r="CH8" i="2"/>
  <c r="CH37" i="2" l="1"/>
  <c r="CG16" i="3"/>
  <c r="CG18" i="3" s="1"/>
  <c r="CG33" i="3" l="1"/>
  <c r="CG35" i="3" l="1"/>
  <c r="CH6" i="2" s="1"/>
  <c r="CH6" i="3" l="1"/>
  <c r="CH10" i="2"/>
  <c r="CH16" i="2" s="1"/>
  <c r="CH20" i="1"/>
  <c r="CH12" i="3" l="1"/>
  <c r="CH23" i="1"/>
  <c r="CH35" i="2"/>
  <c r="CH41" i="2"/>
  <c r="CH42" i="2"/>
  <c r="CH43" i="2" s="1"/>
  <c r="CH26" i="1" l="1"/>
  <c r="CI8" i="2" s="1"/>
  <c r="CH24" i="1"/>
  <c r="CH23" i="3"/>
  <c r="CH28" i="1" l="1"/>
  <c r="CH29" i="1" s="1"/>
  <c r="CH24" i="3"/>
  <c r="CH16" i="3"/>
  <c r="CH9" i="3" l="1"/>
  <c r="CH18" i="3" s="1"/>
  <c r="CI33" i="2"/>
  <c r="CI34" i="2" s="1"/>
  <c r="CI37" i="2" s="1"/>
  <c r="CH33" i="3" l="1"/>
  <c r="CH35" i="3" l="1"/>
  <c r="CI6" i="2" s="1"/>
  <c r="CI6" i="3" l="1"/>
  <c r="CI10" i="2"/>
  <c r="CI16" i="2" s="1"/>
  <c r="CI20" i="1"/>
  <c r="CI35" i="2" l="1"/>
  <c r="CI41" i="2"/>
  <c r="CI42" i="2"/>
  <c r="CI43" i="2" s="1"/>
  <c r="CI12" i="3"/>
  <c r="CI23" i="1"/>
  <c r="CI23" i="3" l="1"/>
  <c r="CI26" i="1"/>
  <c r="CJ8" i="2" s="1"/>
  <c r="CI24" i="1"/>
  <c r="CI28" i="1" l="1"/>
  <c r="CI16" i="3"/>
  <c r="CI24" i="3"/>
  <c r="CI9" i="3" l="1"/>
  <c r="CI18" i="3" s="1"/>
  <c r="CI33" i="3" s="1"/>
  <c r="CI35" i="3" s="1"/>
  <c r="CJ6" i="2" s="1"/>
  <c r="CJ33" i="2"/>
  <c r="CJ34" i="2" s="1"/>
  <c r="CJ37" i="2" s="1"/>
  <c r="CI29" i="1"/>
  <c r="CJ6" i="3" l="1"/>
  <c r="CJ10" i="2"/>
  <c r="CJ16" i="2" s="1"/>
  <c r="CJ35" i="2" s="1"/>
  <c r="CJ20" i="1"/>
  <c r="CJ42" i="2" l="1"/>
  <c r="CJ43" i="2" s="1"/>
  <c r="CJ41" i="2"/>
  <c r="CJ12" i="3"/>
  <c r="CJ23" i="3" s="1"/>
  <c r="CJ24" i="3" s="1"/>
  <c r="CJ23" i="1"/>
  <c r="CJ26" i="1" l="1"/>
  <c r="CK8" i="2" s="1"/>
  <c r="CJ24" i="1"/>
  <c r="CJ28" i="1" l="1"/>
  <c r="CK33" i="2" s="1"/>
  <c r="CJ16" i="3"/>
  <c r="CJ9" i="3" l="1"/>
  <c r="CJ18" i="3" s="1"/>
  <c r="CJ33" i="3" s="1"/>
  <c r="CJ35" i="3" s="1"/>
  <c r="CK6" i="2" s="1"/>
  <c r="CJ29" i="1"/>
  <c r="CK34" i="2"/>
  <c r="CK37" i="2" l="1"/>
  <c r="CK10" i="2"/>
  <c r="CK16" i="2" s="1"/>
  <c r="CK35" i="2" s="1"/>
  <c r="CK6" i="3"/>
  <c r="CK20" i="1"/>
  <c r="CK12" i="3" l="1"/>
  <c r="CK23" i="3" s="1"/>
  <c r="CK24" i="3" s="1"/>
  <c r="CK23" i="1"/>
  <c r="CK42" i="2"/>
  <c r="CK43" i="2" s="1"/>
  <c r="CK41" i="2"/>
  <c r="CK26" i="1" l="1"/>
  <c r="CL8" i="2" s="1"/>
  <c r="CK24" i="1"/>
  <c r="CK28" i="1" l="1"/>
  <c r="CL33" i="2" s="1"/>
  <c r="CL34" i="2" s="1"/>
  <c r="CK16" i="3"/>
  <c r="CK29" i="1" l="1"/>
  <c r="CK9" i="3"/>
  <c r="CK18" i="3" s="1"/>
  <c r="CK33" i="3" s="1"/>
  <c r="CK35" i="3" s="1"/>
  <c r="CL6" i="2" s="1"/>
  <c r="CL37" i="2"/>
  <c r="CL6" i="3" l="1"/>
  <c r="CL10" i="2"/>
  <c r="CL16" i="2" s="1"/>
  <c r="CL35" i="2" s="1"/>
  <c r="CL20" i="1"/>
  <c r="CL12" i="3" l="1"/>
  <c r="CL23" i="3" s="1"/>
  <c r="CL24" i="3" s="1"/>
  <c r="CL23" i="1"/>
  <c r="CL41" i="2"/>
  <c r="CL42" i="2"/>
  <c r="CL43" i="2" s="1"/>
  <c r="CL26" i="1" l="1"/>
  <c r="CM8" i="2" s="1"/>
  <c r="CL24" i="1"/>
  <c r="CL28" i="1" l="1"/>
  <c r="CM33" i="2" s="1"/>
  <c r="CM34" i="2" s="1"/>
  <c r="CL16" i="3"/>
  <c r="CL9" i="3" l="1"/>
  <c r="CL18" i="3" s="1"/>
  <c r="CL33" i="3" s="1"/>
  <c r="CL35" i="3" s="1"/>
  <c r="CM6" i="2" s="1"/>
  <c r="CL29" i="1"/>
  <c r="CM37" i="2"/>
  <c r="CM10" i="2" l="1"/>
  <c r="CM16" i="2" s="1"/>
  <c r="CM35" i="2" s="1"/>
  <c r="CM6" i="3"/>
  <c r="CM20" i="1"/>
  <c r="CM42" i="2" l="1"/>
  <c r="CM43" i="2" s="1"/>
  <c r="CM12" i="3"/>
  <c r="CM23" i="3" s="1"/>
  <c r="CM24" i="3" s="1"/>
  <c r="CM23" i="1"/>
  <c r="CM41" i="2"/>
  <c r="CM26" i="1" l="1"/>
  <c r="CN8" i="2" s="1"/>
  <c r="CM24" i="1"/>
  <c r="CM28" i="1" l="1"/>
  <c r="CN33" i="2" s="1"/>
  <c r="CM16" i="3"/>
  <c r="CM9" i="3" l="1"/>
  <c r="CM18" i="3" s="1"/>
  <c r="CM33" i="3" s="1"/>
  <c r="CM35" i="3" s="1"/>
  <c r="CN6" i="2" s="1"/>
  <c r="CM29" i="1"/>
  <c r="CN34" i="2"/>
  <c r="CN37" i="2" s="1"/>
  <c r="CN6" i="3" l="1"/>
  <c r="CN20" i="1"/>
  <c r="CN23" i="1" s="1"/>
  <c r="CN10" i="2"/>
  <c r="CN16" i="2" s="1"/>
  <c r="CN41" i="2" s="1"/>
  <c r="CN42" i="2" l="1"/>
  <c r="CN43" i="2" s="1"/>
  <c r="CN35" i="2"/>
  <c r="CO20" i="1"/>
  <c r="CN12" i="3"/>
  <c r="CN23" i="3" s="1"/>
  <c r="CN26" i="1"/>
  <c r="CO23" i="1"/>
  <c r="CO24" i="1" s="1"/>
  <c r="CN24" i="1"/>
  <c r="CO12" i="3" l="1"/>
  <c r="CN24" i="3"/>
  <c r="CO23" i="3"/>
  <c r="CO24" i="3" s="1"/>
  <c r="CO26" i="1"/>
  <c r="CO8" i="2"/>
  <c r="CN28" i="1"/>
  <c r="I11" i="46" l="1"/>
  <c r="CO28" i="1"/>
  <c r="K10" i="47" s="1"/>
  <c r="CO33" i="2"/>
  <c r="CP8" i="2"/>
  <c r="CN16" i="3"/>
  <c r="CO16" i="3" s="1"/>
  <c r="CW11" i="10"/>
  <c r="CN9" i="3"/>
  <c r="CN29" i="1"/>
  <c r="CO29" i="1" l="1"/>
  <c r="CN18" i="3"/>
  <c r="CO9" i="3"/>
  <c r="DC11" i="10"/>
  <c r="CV29" i="3"/>
  <c r="CP33" i="2"/>
  <c r="CO34" i="2"/>
  <c r="CO37" i="2" s="1"/>
  <c r="K11" i="47" l="1"/>
  <c r="K15" i="47"/>
  <c r="DB29" i="3"/>
  <c r="CV31" i="3"/>
  <c r="CN33" i="3"/>
  <c r="CO18" i="3"/>
  <c r="CQ32" i="2"/>
  <c r="CP34" i="2"/>
  <c r="CP37" i="2" s="1"/>
  <c r="I10" i="46" l="1"/>
  <c r="I13" i="46" s="1"/>
  <c r="I15" i="46" s="1"/>
  <c r="CN35" i="3"/>
  <c r="CO33" i="3"/>
  <c r="DB31" i="3"/>
  <c r="CR32" i="2"/>
  <c r="CO35" i="3" l="1"/>
  <c r="CO6" i="2"/>
  <c r="CS32" i="2"/>
  <c r="CO10" i="2" l="1"/>
  <c r="CO16" i="2" s="1"/>
  <c r="CP6" i="2"/>
  <c r="CT32" i="2"/>
  <c r="CP10" i="2" l="1"/>
  <c r="CP16" i="2" s="1"/>
  <c r="CP6" i="3"/>
  <c r="DB6" i="3" s="1"/>
  <c r="CP20" i="1"/>
  <c r="CO35" i="2"/>
  <c r="CO41" i="2"/>
  <c r="CO42" i="2"/>
  <c r="CO43" i="2" s="1"/>
  <c r="CU32" i="2"/>
  <c r="CP35" i="2" l="1"/>
  <c r="CP42" i="2"/>
  <c r="CP43" i="2" s="1"/>
  <c r="CP41" i="2"/>
  <c r="CP12" i="3"/>
  <c r="CP23" i="1"/>
  <c r="CP26" i="1" s="1"/>
  <c r="CV32" i="2"/>
  <c r="CQ8" i="2" l="1"/>
  <c r="CP23" i="3"/>
  <c r="CP24" i="1"/>
  <c r="CP28" i="1"/>
  <c r="CW32" i="2"/>
  <c r="CP9" i="3" l="1"/>
  <c r="CQ33" i="2"/>
  <c r="CQ34" i="2" s="1"/>
  <c r="CQ37" i="2" s="1"/>
  <c r="CP16" i="3"/>
  <c r="CP29" i="1"/>
  <c r="CP24" i="3"/>
  <c r="CX32" i="2"/>
  <c r="CP18" i="3" l="1"/>
  <c r="CP33" i="3" s="1"/>
  <c r="CY32" i="2"/>
  <c r="CZ32" i="2" l="1"/>
  <c r="CP35" i="3"/>
  <c r="CQ6" i="2" s="1"/>
  <c r="DA32" i="2" l="1"/>
  <c r="CQ10" i="2"/>
  <c r="CQ16" i="2" s="1"/>
  <c r="CQ35" i="2" s="1"/>
  <c r="CQ6" i="3"/>
  <c r="CQ42" i="2"/>
  <c r="CQ43" i="2" s="1"/>
  <c r="CQ41" i="2" l="1"/>
  <c r="DB32" i="2"/>
  <c r="CQ20" i="1"/>
  <c r="CQ12" i="3" l="1"/>
  <c r="DC32" i="2"/>
  <c r="CQ23" i="1"/>
  <c r="CQ26" i="1" l="1"/>
  <c r="CQ23" i="3"/>
  <c r="CQ24" i="1"/>
  <c r="CR8" i="2" l="1"/>
  <c r="CQ24" i="3"/>
  <c r="CQ16" i="3" l="1"/>
  <c r="CQ28" i="1"/>
  <c r="CR33" i="2" l="1"/>
  <c r="CR34" i="2" s="1"/>
  <c r="CR37" i="2" s="1"/>
  <c r="CQ9" i="3"/>
  <c r="CQ29" i="1"/>
  <c r="CQ18" i="3" l="1"/>
  <c r="CQ33" i="3" l="1"/>
  <c r="CQ35" i="3" l="1"/>
  <c r="CR6" i="2" s="1"/>
  <c r="CR10" i="2" l="1"/>
  <c r="CR16" i="2" s="1"/>
  <c r="CR6" i="3"/>
  <c r="CR20" i="1"/>
  <c r="CR12" i="3" l="1"/>
  <c r="CR23" i="1"/>
  <c r="CR35" i="2"/>
  <c r="CR41" i="2"/>
  <c r="CR42" i="2"/>
  <c r="CR43" i="2" s="1"/>
  <c r="CR26" i="1" l="1"/>
  <c r="CR24" i="1"/>
  <c r="CR23" i="3"/>
  <c r="CR24" i="3" l="1"/>
  <c r="CS8" i="2"/>
  <c r="CR28" i="1"/>
  <c r="CS33" i="2" l="1"/>
  <c r="CS34" i="2" s="1"/>
  <c r="CR9" i="3"/>
  <c r="CR29" i="1"/>
  <c r="CR16" i="3"/>
  <c r="CR18" i="3" l="1"/>
  <c r="CS37" i="2"/>
  <c r="CR33" i="3" l="1"/>
  <c r="CR35" i="3" l="1"/>
  <c r="CS6" i="2" s="1"/>
  <c r="CS6" i="3" l="1"/>
  <c r="CS10" i="2"/>
  <c r="CS16" i="2" s="1"/>
  <c r="CS20" i="1"/>
  <c r="CS35" i="2" l="1"/>
  <c r="CS42" i="2"/>
  <c r="CS43" i="2" s="1"/>
  <c r="CS41" i="2"/>
  <c r="CS12" i="3"/>
  <c r="CS23" i="1"/>
  <c r="CS26" i="1" l="1"/>
  <c r="CS28" i="1" s="1"/>
  <c r="CS24" i="1"/>
  <c r="CS23" i="3"/>
  <c r="CT33" i="2" l="1"/>
  <c r="CT34" i="2" s="1"/>
  <c r="CT37" i="2" s="1"/>
  <c r="CS24" i="3"/>
  <c r="CS9" i="3"/>
  <c r="CS29" i="1"/>
  <c r="CT8" i="2"/>
  <c r="CS16" i="3" l="1"/>
  <c r="CS18" i="3" s="1"/>
  <c r="CS33" i="3" l="1"/>
  <c r="CS35" i="3" l="1"/>
  <c r="CT6" i="2" s="1"/>
  <c r="CT6" i="3" l="1"/>
  <c r="CT10" i="2"/>
  <c r="CT16" i="2" s="1"/>
  <c r="CT20" i="1"/>
  <c r="CT12" i="3" l="1"/>
  <c r="CT23" i="1"/>
  <c r="CT35" i="2"/>
  <c r="CT41" i="2"/>
  <c r="CT42" i="2"/>
  <c r="CT43" i="2" s="1"/>
  <c r="CT26" i="1" l="1"/>
  <c r="CT28" i="1" s="1"/>
  <c r="CT24" i="1"/>
  <c r="CT23" i="3"/>
  <c r="CU33" i="2" l="1"/>
  <c r="CU34" i="2" s="1"/>
  <c r="CT24" i="3"/>
  <c r="CT9" i="3"/>
  <c r="CT29" i="1"/>
  <c r="CU8" i="2"/>
  <c r="CT16" i="3" l="1"/>
  <c r="CT18" i="3" s="1"/>
  <c r="CU37" i="2"/>
  <c r="CT33" i="3" l="1"/>
  <c r="CT35" i="3" l="1"/>
  <c r="CU6" i="2" s="1"/>
  <c r="CU6" i="3" l="1"/>
  <c r="CU10" i="2"/>
  <c r="CU16" i="2" s="1"/>
  <c r="CU20" i="1"/>
  <c r="CU35" i="2" l="1"/>
  <c r="CU42" i="2"/>
  <c r="CU43" i="2" s="1"/>
  <c r="CU41" i="2"/>
  <c r="CU12" i="3"/>
  <c r="CU23" i="1"/>
  <c r="CU23" i="3" l="1"/>
  <c r="CU26" i="1"/>
  <c r="CV8" i="2" s="1"/>
  <c r="CU24" i="1"/>
  <c r="CU28" i="1" l="1"/>
  <c r="CU16" i="3"/>
  <c r="CU24" i="3"/>
  <c r="CV33" i="2" l="1"/>
  <c r="CV34" i="2" s="1"/>
  <c r="CV37" i="2" s="1"/>
  <c r="CU29" i="1"/>
  <c r="CU9" i="3"/>
  <c r="CU18" i="3" s="1"/>
  <c r="CU33" i="3" l="1"/>
  <c r="CU35" i="3" l="1"/>
  <c r="CV6" i="2" s="1"/>
  <c r="CV6" i="3" l="1"/>
  <c r="CV10" i="2"/>
  <c r="CV16" i="2" s="1"/>
  <c r="CV20" i="1"/>
  <c r="CV35" i="2" l="1"/>
  <c r="CV42" i="2"/>
  <c r="CV43" i="2" s="1"/>
  <c r="CV41" i="2"/>
  <c r="CV12" i="3"/>
  <c r="CV23" i="1"/>
  <c r="CV23" i="3" l="1"/>
  <c r="CV26" i="1"/>
  <c r="CW8" i="2" s="1"/>
  <c r="CV24" i="1"/>
  <c r="CV28" i="1" l="1"/>
  <c r="CV16" i="3"/>
  <c r="CV24" i="3"/>
  <c r="CV29" i="1" l="1"/>
  <c r="CW33" i="2"/>
  <c r="CW34" i="2" s="1"/>
  <c r="CW37" i="2" s="1"/>
  <c r="CV9" i="3"/>
  <c r="CV18" i="3" s="1"/>
  <c r="CV33" i="3" s="1"/>
  <c r="CV35" i="3" s="1"/>
  <c r="CW6" i="2" s="1"/>
  <c r="CW6" i="3" l="1"/>
  <c r="CW10" i="2"/>
  <c r="CW16" i="2" s="1"/>
  <c r="CW35" i="2" s="1"/>
  <c r="CW20" i="1"/>
  <c r="CW41" i="2" l="1"/>
  <c r="CW42" i="2"/>
  <c r="CW43" i="2" s="1"/>
  <c r="CW12" i="3"/>
  <c r="CW23" i="3" s="1"/>
  <c r="CW24" i="3" s="1"/>
  <c r="CW23" i="1"/>
  <c r="CW26" i="1" l="1"/>
  <c r="CX8" i="2" s="1"/>
  <c r="CW24" i="1"/>
  <c r="CW28" i="1" l="1"/>
  <c r="CX33" i="2" s="1"/>
  <c r="CX34" i="2" s="1"/>
  <c r="CW16" i="3"/>
  <c r="CW29" i="1" l="1"/>
  <c r="CW9" i="3"/>
  <c r="CW18" i="3" s="1"/>
  <c r="CW33" i="3" s="1"/>
  <c r="CW35" i="3" s="1"/>
  <c r="CX6" i="2" s="1"/>
  <c r="CX37" i="2"/>
  <c r="CX6" i="3" l="1"/>
  <c r="CX10" i="2"/>
  <c r="CX16" i="2" s="1"/>
  <c r="CX35" i="2" s="1"/>
  <c r="CX20" i="1"/>
  <c r="CX41" i="2" l="1"/>
  <c r="CX12" i="3"/>
  <c r="CX23" i="3" s="1"/>
  <c r="CX24" i="3" s="1"/>
  <c r="CX23" i="1"/>
  <c r="CX42" i="2"/>
  <c r="CX43" i="2" s="1"/>
  <c r="CX26" i="1" l="1"/>
  <c r="CY8" i="2" s="1"/>
  <c r="CX24" i="1"/>
  <c r="CX28" i="1" l="1"/>
  <c r="CY33" i="2" s="1"/>
  <c r="CY34" i="2" s="1"/>
  <c r="CX16" i="3"/>
  <c r="CX29" i="1" l="1"/>
  <c r="CX9" i="3"/>
  <c r="CX18" i="3" s="1"/>
  <c r="CX33" i="3" s="1"/>
  <c r="CX35" i="3" s="1"/>
  <c r="CY6" i="2" s="1"/>
  <c r="CY37" i="2"/>
  <c r="CY10" i="2" l="1"/>
  <c r="CY16" i="2" s="1"/>
  <c r="CY35" i="2" s="1"/>
  <c r="CY6" i="3"/>
  <c r="CY20" i="1"/>
  <c r="CY41" i="2" l="1"/>
  <c r="CY12" i="3"/>
  <c r="CY23" i="3" s="1"/>
  <c r="CY24" i="3" s="1"/>
  <c r="CY23" i="1"/>
  <c r="CY42" i="2"/>
  <c r="CY43" i="2" s="1"/>
  <c r="CY26" i="1" l="1"/>
  <c r="CZ8" i="2" s="1"/>
  <c r="CY24" i="1"/>
  <c r="CY28" i="1" l="1"/>
  <c r="CZ33" i="2" s="1"/>
  <c r="CZ34" i="2" s="1"/>
  <c r="CY16" i="3"/>
  <c r="CY29" i="1" l="1"/>
  <c r="CY9" i="3"/>
  <c r="CY18" i="3" s="1"/>
  <c r="CY33" i="3" s="1"/>
  <c r="CY35" i="3" s="1"/>
  <c r="CZ6" i="2" s="1"/>
  <c r="CZ37" i="2"/>
  <c r="CZ6" i="3" l="1"/>
  <c r="CZ10" i="2"/>
  <c r="CZ16" i="2" s="1"/>
  <c r="CZ35" i="2" s="1"/>
  <c r="CZ20" i="1"/>
  <c r="CZ42" i="2" l="1"/>
  <c r="CZ43" i="2" s="1"/>
  <c r="CZ41" i="2"/>
  <c r="CZ12" i="3"/>
  <c r="CZ23" i="3" s="1"/>
  <c r="CZ24" i="3" s="1"/>
  <c r="CZ23" i="1"/>
  <c r="CZ26" i="1" l="1"/>
  <c r="DA8" i="2" s="1"/>
  <c r="CZ24" i="1"/>
  <c r="CZ28" i="1" l="1"/>
  <c r="DA33" i="2" s="1"/>
  <c r="DA34" i="2" s="1"/>
  <c r="CZ16" i="3"/>
  <c r="CZ29" i="1" l="1"/>
  <c r="CZ9" i="3"/>
  <c r="CZ18" i="3" s="1"/>
  <c r="CZ33" i="3" s="1"/>
  <c r="CZ35" i="3" s="1"/>
  <c r="DA6" i="2" s="1"/>
  <c r="DA37" i="2"/>
  <c r="DA6" i="3" l="1"/>
  <c r="DA10" i="2"/>
  <c r="DA16" i="2" s="1"/>
  <c r="DA35" i="2" s="1"/>
  <c r="DA20" i="1"/>
  <c r="DA42" i="2" l="1"/>
  <c r="DA43" i="2" s="1"/>
  <c r="DA41" i="2"/>
  <c r="DA12" i="3"/>
  <c r="DB20" i="1"/>
  <c r="DA23" i="1"/>
  <c r="DA26" i="1" l="1"/>
  <c r="DB23" i="1"/>
  <c r="DB24" i="1" s="1"/>
  <c r="DA24" i="1"/>
  <c r="DA23" i="3"/>
  <c r="DB12" i="3"/>
  <c r="DA24" i="3" l="1"/>
  <c r="DB23" i="3"/>
  <c r="DB24" i="3" s="1"/>
  <c r="DB26" i="1"/>
  <c r="DB8" i="2"/>
  <c r="DA28" i="1"/>
  <c r="DB33" i="2" s="1"/>
  <c r="J11" i="46" l="1"/>
  <c r="DB28" i="1"/>
  <c r="L10" i="47" s="1"/>
  <c r="DA9" i="3"/>
  <c r="DA29" i="1"/>
  <c r="DC8" i="2"/>
  <c r="DA16" i="3"/>
  <c r="DB16" i="3" s="1"/>
  <c r="DB29" i="1" l="1"/>
  <c r="DA18" i="3"/>
  <c r="DB9" i="3"/>
  <c r="DB34" i="2"/>
  <c r="DC33" i="2"/>
  <c r="DC34" i="2" s="1"/>
  <c r="L11" i="47" l="1"/>
  <c r="L15" i="47"/>
  <c r="DC37" i="2"/>
  <c r="DB37" i="2"/>
  <c r="DA33" i="3"/>
  <c r="DB18" i="3"/>
  <c r="J10" i="46" l="1"/>
  <c r="J12" i="46" s="1"/>
  <c r="J13" i="46" s="1"/>
  <c r="DA35" i="3"/>
  <c r="DB33" i="3"/>
  <c r="C4" i="46" l="1"/>
  <c r="E19" i="47" s="1"/>
  <c r="C5" i="46"/>
  <c r="E20" i="47" s="1"/>
  <c r="J15" i="46"/>
  <c r="DB35" i="3"/>
  <c r="DB6" i="2"/>
  <c r="DC6" i="2" l="1"/>
  <c r="DB10" i="2"/>
  <c r="DB16" i="2" s="1"/>
  <c r="DB35" i="2" l="1"/>
  <c r="DB41" i="2"/>
  <c r="DB42" i="2"/>
  <c r="DB43" i="2" s="1"/>
  <c r="DC10" i="2"/>
  <c r="DC16" i="2" s="1"/>
  <c r="DC35" i="2" l="1"/>
  <c r="DC41" i="2"/>
  <c r="DC42" i="2"/>
  <c r="DC4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<sst xmlns="http://schemas.openxmlformats.org/spreadsheetml/2006/main" count="311" uniqueCount="243">
  <si>
    <t>Key Data</t>
  </si>
  <si>
    <t>Company name</t>
  </si>
  <si>
    <t>Financial year</t>
  </si>
  <si>
    <t>Financial year begins in</t>
  </si>
  <si>
    <t>January</t>
  </si>
  <si>
    <t>Base currency</t>
  </si>
  <si>
    <t xml:space="preserve"> </t>
  </si>
  <si>
    <t>Revenue</t>
  </si>
  <si>
    <t>Other Assumptions</t>
  </si>
  <si>
    <t>Cash provided by operations</t>
  </si>
  <si>
    <t>Assets</t>
  </si>
  <si>
    <t>Profit/Loss Account</t>
  </si>
  <si>
    <t>Gross profit, %</t>
  </si>
  <si>
    <t>Depreciation</t>
  </si>
  <si>
    <t>Interest income</t>
  </si>
  <si>
    <t>EBT, %</t>
  </si>
  <si>
    <t>Corporate Income Tax</t>
  </si>
  <si>
    <t>Net profit</t>
  </si>
  <si>
    <t>Net profit margin, %</t>
  </si>
  <si>
    <t>Equity ratio, %</t>
  </si>
  <si>
    <t>Total assets</t>
  </si>
  <si>
    <t>Equity and liabilities</t>
  </si>
  <si>
    <t>Share Capital</t>
  </si>
  <si>
    <t>Retained Earnings</t>
  </si>
  <si>
    <t>Profit of the current year</t>
  </si>
  <si>
    <t>Equity</t>
  </si>
  <si>
    <t>Payroll liabilities</t>
  </si>
  <si>
    <t>Tax liabilities</t>
  </si>
  <si>
    <t>Total equity and liabilities</t>
  </si>
  <si>
    <t>Control</t>
  </si>
  <si>
    <t>Are Assets and Liabilities equal?</t>
  </si>
  <si>
    <t>What is the difference?</t>
  </si>
  <si>
    <t>What is the monthly growth of the difference?</t>
  </si>
  <si>
    <t>Cash flow statement</t>
  </si>
  <si>
    <t>Cash at the beginning of the period</t>
  </si>
  <si>
    <t>Net income (loss)</t>
  </si>
  <si>
    <t>Adjustments</t>
  </si>
  <si>
    <t>+ Depreciation and amortization</t>
  </si>
  <si>
    <t>-  Interest income</t>
  </si>
  <si>
    <t>+ Interest expense</t>
  </si>
  <si>
    <t>Change in operating assets</t>
  </si>
  <si>
    <t>Investment activities</t>
  </si>
  <si>
    <t>Financial investments</t>
  </si>
  <si>
    <t>Cash used for investment activities</t>
  </si>
  <si>
    <t>Financing activities</t>
  </si>
  <si>
    <t>Interest expense</t>
  </si>
  <si>
    <t>Cash provided by (used for) financing activities</t>
  </si>
  <si>
    <t>Increase (decrease) in cash</t>
  </si>
  <si>
    <t>Cash at the end of the period</t>
  </si>
  <si>
    <t>Capex</t>
  </si>
  <si>
    <t>Accounts receivable</t>
  </si>
  <si>
    <t>Date</t>
  </si>
  <si>
    <t>USD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</si>
  <si>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</si>
  <si>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</si>
  <si>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</si>
  <si>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</si>
  <si>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</si>
  <si>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</si>
  <si>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</si>
  <si>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</si>
  <si>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</si>
  <si>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</si>
  <si>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Unamortized value</t>
  </si>
  <si>
    <t>Total Current Assets</t>
  </si>
  <si>
    <t>Total Fixed Assets</t>
  </si>
  <si>
    <t>Accounts Payable</t>
  </si>
  <si>
    <t>Other payables</t>
  </si>
  <si>
    <t>Current liabilities</t>
  </si>
  <si>
    <t>Long-term liabilities</t>
  </si>
  <si>
    <t>Long term financial investments</t>
  </si>
  <si>
    <t>Increase (decrease) in share capital</t>
  </si>
  <si>
    <t>Dividends</t>
  </si>
  <si>
    <t>Account Payable turnover, days</t>
  </si>
  <si>
    <t>Position 8</t>
  </si>
  <si>
    <t>Position 9</t>
  </si>
  <si>
    <t>Position 10</t>
  </si>
  <si>
    <t>Start date</t>
  </si>
  <si>
    <t>Annual increase, %</t>
  </si>
  <si>
    <t>Supporting calculations</t>
  </si>
  <si>
    <t>Equity Investments</t>
  </si>
  <si>
    <t>Start Date</t>
  </si>
  <si>
    <t>Term, months</t>
  </si>
  <si>
    <t>End Date</t>
  </si>
  <si>
    <t>Annual interest rate, %</t>
  </si>
  <si>
    <t>Repayment schedule</t>
  </si>
  <si>
    <t>Amortization</t>
  </si>
  <si>
    <t>Annuity</t>
  </si>
  <si>
    <t>Bullet</t>
  </si>
  <si>
    <t>Grace period, months</t>
  </si>
  <si>
    <t>OID, %</t>
  </si>
  <si>
    <t>Loan Issue</t>
  </si>
  <si>
    <t>Interest</t>
  </si>
  <si>
    <t>Original Issue Discount (OID)</t>
  </si>
  <si>
    <t>No of Principal Repayment</t>
  </si>
  <si>
    <t>Operating expenses</t>
  </si>
  <si>
    <t>Cost of revenue</t>
  </si>
  <si>
    <t>Operating income (loss)</t>
  </si>
  <si>
    <t>Money Market Fund (MMF) Rate</t>
  </si>
  <si>
    <t>Earnings before tax</t>
  </si>
  <si>
    <t>Maintenance Capex</t>
  </si>
  <si>
    <t>Cash and cash equivalents</t>
  </si>
  <si>
    <t>Other current assets</t>
  </si>
  <si>
    <t>Debt</t>
  </si>
  <si>
    <t>Other non-current liabilities</t>
  </si>
  <si>
    <t>Debt Balance</t>
  </si>
  <si>
    <t>Debt Issue</t>
  </si>
  <si>
    <t>-  Receivables</t>
  </si>
  <si>
    <t>+ Payables</t>
  </si>
  <si>
    <t>Operating Cash Flow</t>
  </si>
  <si>
    <t>Investing Cash Flow</t>
  </si>
  <si>
    <t>Terminal value</t>
  </si>
  <si>
    <t>Discount</t>
  </si>
  <si>
    <t>Net present value (NPV)</t>
  </si>
  <si>
    <t>Risk free rate</t>
  </si>
  <si>
    <t>Market risk premium</t>
  </si>
  <si>
    <t>http://pages.stern.nyu.edu/~adamodar/New_Home_Page/datafile/Betas.html</t>
  </si>
  <si>
    <t>Size premium</t>
  </si>
  <si>
    <t>Market pratice</t>
  </si>
  <si>
    <t>Effective corporate income tax</t>
  </si>
  <si>
    <t>Cost of Equity</t>
  </si>
  <si>
    <t>Cost of Debt</t>
  </si>
  <si>
    <t>Share of long term debts</t>
  </si>
  <si>
    <t>WACC</t>
  </si>
  <si>
    <t>Free Cash Flow (FCF)</t>
  </si>
  <si>
    <t>Project IRR</t>
  </si>
  <si>
    <t>Project Cash Flow</t>
  </si>
  <si>
    <t>Dividends, % of previous year profit</t>
  </si>
  <si>
    <t>Maintenance CAPEX</t>
  </si>
  <si>
    <t>Maintenance Capex - annual depreciation</t>
  </si>
  <si>
    <t>OID</t>
  </si>
  <si>
    <t>Tax receivable</t>
  </si>
  <si>
    <t>-  Tax receivables</t>
  </si>
  <si>
    <t>Debt Summary</t>
  </si>
  <si>
    <t>Gross salaries</t>
  </si>
  <si>
    <t>Payroll tax</t>
  </si>
  <si>
    <t>Loan Balance (Start)</t>
  </si>
  <si>
    <t>Loan Balance (End)</t>
  </si>
  <si>
    <t>SUPA</t>
  </si>
  <si>
    <t>2026-2033</t>
  </si>
  <si>
    <t>SaaS Phase</t>
  </si>
  <si>
    <t>PaaS Phase</t>
  </si>
  <si>
    <t>Baas Phase</t>
  </si>
  <si>
    <t>Development Capex</t>
  </si>
  <si>
    <t>Development Start date</t>
  </si>
  <si>
    <t>Developments Months</t>
  </si>
  <si>
    <t>Launch Date</t>
  </si>
  <si>
    <t>CapEx investment summary</t>
  </si>
  <si>
    <t>Development</t>
  </si>
  <si>
    <t>Maintenance</t>
  </si>
  <si>
    <t>Development Capex depreciation</t>
  </si>
  <si>
    <t>Maintenance Capex depreciation</t>
  </si>
  <si>
    <t>Development Capex, $</t>
  </si>
  <si>
    <t>Maintenance Capex, $</t>
  </si>
  <si>
    <t>Equity, $</t>
  </si>
  <si>
    <t>Amount, $</t>
  </si>
  <si>
    <t>Debt repayment</t>
  </si>
  <si>
    <t>Debt Repayment</t>
  </si>
  <si>
    <t>Revenue Assumptions</t>
  </si>
  <si>
    <t>Transaction Fee</t>
  </si>
  <si>
    <t>Monthly FX volume by customer, $</t>
  </si>
  <si>
    <t>FX Fee</t>
  </si>
  <si>
    <t>Transactions</t>
  </si>
  <si>
    <t>FX</t>
  </si>
  <si>
    <t>Annual FX volume increase, %</t>
  </si>
  <si>
    <t># of new customers per year</t>
  </si>
  <si>
    <t># of customers</t>
  </si>
  <si>
    <t>Other</t>
  </si>
  <si>
    <t>Annual churn rate, %</t>
  </si>
  <si>
    <t>Total Revenue</t>
  </si>
  <si>
    <t>Depreciation summary</t>
  </si>
  <si>
    <t>Monthly transactional turnover by customer, $</t>
  </si>
  <si>
    <t>Annual increase of transactional turnover, %</t>
  </si>
  <si>
    <t>Transaction Fee, %</t>
  </si>
  <si>
    <t>Core banking subscription</t>
  </si>
  <si>
    <t>Monthly Fee per customer, $</t>
  </si>
  <si>
    <t>Fees from FX</t>
  </si>
  <si>
    <t>Transactional revenue</t>
  </si>
  <si>
    <t>Start #</t>
  </si>
  <si>
    <t>Add</t>
  </si>
  <si>
    <t>Loss</t>
  </si>
  <si>
    <t>End #</t>
  </si>
  <si>
    <t>Year</t>
  </si>
  <si>
    <t>Transactional volume</t>
  </si>
  <si>
    <t>FX volume</t>
  </si>
  <si>
    <t>Phase</t>
  </si>
  <si>
    <t>Subscription Fee</t>
  </si>
  <si>
    <t>Opex Assumptions</t>
  </si>
  <si>
    <t>FX Fee, %</t>
  </si>
  <si>
    <t>Licences</t>
  </si>
  <si>
    <t>IT support</t>
  </si>
  <si>
    <t>Other Opex 1</t>
  </si>
  <si>
    <t>Other Opex 2</t>
  </si>
  <si>
    <t>Other Opex 3</t>
  </si>
  <si>
    <t>Long term inflation</t>
  </si>
  <si>
    <t>Marketing</t>
  </si>
  <si>
    <t>Professional fees</t>
  </si>
  <si>
    <t>SG&amp;A Assumptions, $/month</t>
  </si>
  <si>
    <t>Fixed costs, $/month</t>
  </si>
  <si>
    <t>Variable costs, %</t>
  </si>
  <si>
    <t>Office expenses</t>
  </si>
  <si>
    <t>Administration expenses</t>
  </si>
  <si>
    <t>Other SG&amp;A</t>
  </si>
  <si>
    <t>Total SG&amp;A Costs</t>
  </si>
  <si>
    <t>Annual salary, $</t>
  </si>
  <si>
    <t>Headcount, FTE</t>
  </si>
  <si>
    <t>Payroll tax, %</t>
  </si>
  <si>
    <t>Annual salary increase, %</t>
  </si>
  <si>
    <t>SG&amp;A costs</t>
  </si>
  <si>
    <t>Headcount costs</t>
  </si>
  <si>
    <t>Fixed Assets</t>
  </si>
  <si>
    <t>Accounts Receivable turnover, days</t>
  </si>
  <si>
    <t>Project NPV</t>
  </si>
  <si>
    <t>Industry beta  (Financial Services)</t>
  </si>
  <si>
    <t>Long-term growth rate (g)</t>
  </si>
  <si>
    <t>Australia 10Y bond yield - https://www.investing.com/rates-bonds/australia-10-year-bond-yield</t>
  </si>
  <si>
    <t>Australia - http://pages.stern.nyu.edu/~adamodar/New_Home_Page/datafile/ctryprem.html</t>
  </si>
  <si>
    <t>CEO</t>
  </si>
  <si>
    <t>Compliance Officer</t>
  </si>
  <si>
    <t>Financial Analyst</t>
  </si>
  <si>
    <t>Technical Lead</t>
  </si>
  <si>
    <t>Operations Manager</t>
  </si>
  <si>
    <t>Risk Manager</t>
  </si>
  <si>
    <t>Support Staff</t>
  </si>
  <si>
    <t>Total OPEX</t>
  </si>
  <si>
    <t>Total Headcount Costs</t>
  </si>
  <si>
    <t>Base</t>
  </si>
  <si>
    <t>Scenario</t>
  </si>
  <si>
    <t>Upside</t>
  </si>
  <si>
    <t>Downside</t>
  </si>
  <si>
    <t>KPIs</t>
  </si>
  <si>
    <t>Net profit, margin, %</t>
  </si>
  <si>
    <t>ROI, %</t>
  </si>
  <si>
    <t>Transactional volume, MUSD</t>
  </si>
  <si>
    <t>Total revenue, kUSD</t>
  </si>
  <si>
    <t>Net profit, kUSD</t>
  </si>
  <si>
    <t>Total Capex, kUSD</t>
  </si>
  <si>
    <t>Necessary Investments, kUSD</t>
  </si>
  <si>
    <t>ARPU, $/year</t>
  </si>
  <si>
    <t>Marketing expenditure, kUSD</t>
  </si>
  <si>
    <t># of new customers</t>
  </si>
  <si>
    <t># of total customers</t>
  </si>
  <si>
    <t>CAC, 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</si>
</sst>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£&quot;#,##0.00;[Red]\-&quot;£&quot;#,##0.00"/>
    <numFmt numFmtId="164" formatCode="0.0%"/>
    <numFmt numFmtId="165" formatCode="#,##0.0000"/>
    <numFmt numFmtId="166" formatCode="0_ ;[Red]\-0\ "/>
    <numFmt numFmtId="167" formatCode="#,##0;[Red]\(#,##0\)"/>
    <numFmt numFmtId="168" formatCode="#,##0;\(#,##0\)"/>
    <numFmt numFmtId="169" formatCode="mmmm"/>
    <numFmt numFmtId="170" formatCode="mmm"/>
    <numFmt numFmtId="171" formatCode="[$-409]mmm\-yy;@"/>
    <numFmt numFmtId="172" formatCode="#,##0.0"/>
    <numFmt numFmtId="173" formatCode="#,##0_ ;\-#,##0;;@"/>
    <numFmt numFmtId="174" formatCode="_-* #,##0_-;\-* #,##0_-;_-* &quot;-&quot;??_-;_-@_-"/>
    <numFmt numFmtId="175" formatCode="#,##0.00_ ;\-#,##0.00;;@"/>
    <numFmt numFmtId="176" formatCode="#,##0_ ;\-#,##0\ "/>
    <numFmt numFmtId="177" formatCode="#,##0.000"/>
  </numFmts>
  <fonts count="56">
    <font>
      <sz val="10"/>
      <name val="Arial"/>
      <charset val="186"/>
    </font>
    <font>
      <sz val="10"/>
      <name val="Arial"/>
      <family val="2"/>
    </font>
    <font>
      <sz val="8"/>
      <name val="Arial"/>
      <family val="2"/>
      <charset val="204"/>
    </font>
    <font>
      <sz val="11"/>
      <color theme="1"/>
      <name val="Calibri"/>
      <family val="2"/>
      <charset val="186"/>
      <scheme val="minor"/>
    </font>
    <font>
      <sz val="8"/>
      <name val="Arial"/>
      <family val="2"/>
    </font>
    <font>
      <sz val="11"/>
      <color theme="3" tint="-0.499984740745262"/>
      <name val="Cambria"/>
      <family val="1"/>
      <scheme val="major"/>
    </font>
    <font>
      <sz val="11"/>
      <color rgb="FF3F3F76"/>
      <name val="Cambria"/>
      <family val="1"/>
    </font>
    <font>
      <b/>
      <sz val="11"/>
      <color theme="3" tint="-0.499984740745262"/>
      <name val="Cambria"/>
      <family val="1"/>
      <charset val="186"/>
      <scheme val="major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  <font>
      <sz val="10"/>
      <color rgb="FF3F3F76"/>
      <name val="Calibri"/>
      <family val="2"/>
      <charset val="186"/>
    </font>
    <font>
      <b/>
      <sz val="11"/>
      <color theme="0"/>
      <name val="Manrope-Light"/>
    </font>
    <font>
      <b/>
      <sz val="10"/>
      <color theme="0"/>
      <name val="Manrope-Light"/>
    </font>
    <font>
      <sz val="10"/>
      <color theme="3" tint="-0.499984740745262"/>
      <name val="Manrope-Light"/>
    </font>
    <font>
      <sz val="11"/>
      <color theme="3" tint="-0.499984740745262"/>
      <name val="Manrope-Light"/>
    </font>
    <font>
      <i/>
      <sz val="10"/>
      <color theme="0"/>
      <name val="Manrope-Light"/>
    </font>
    <font>
      <b/>
      <i/>
      <sz val="10"/>
      <color theme="0"/>
      <name val="Manrope-Light"/>
    </font>
    <font>
      <i/>
      <sz val="10"/>
      <color theme="3" tint="-0.499984740745262"/>
      <name val="Manrope-Light"/>
    </font>
    <font>
      <b/>
      <sz val="11"/>
      <color theme="3" tint="-0.499984740745262"/>
      <name val="Manrope-Light"/>
    </font>
    <font>
      <b/>
      <sz val="10"/>
      <color theme="3" tint="-0.499984740745262"/>
      <name val="Manrope-Light"/>
    </font>
    <font>
      <sz val="10"/>
      <name val="Manrope-Light"/>
    </font>
    <font>
      <sz val="10"/>
      <color theme="0"/>
      <name val="Manrope-Light"/>
    </font>
    <font>
      <i/>
      <sz val="10"/>
      <color theme="0" tint="-0.14999847407452621"/>
      <name val="Manrope-Light"/>
    </font>
    <font>
      <b/>
      <sz val="10"/>
      <name val="Manrope-Light"/>
    </font>
    <font>
      <b/>
      <sz val="10"/>
      <color theme="0"/>
      <name val="Manrope-Bold"/>
    </font>
    <font>
      <b/>
      <sz val="10"/>
      <name val="Manrope-Bold"/>
    </font>
    <font>
      <b/>
      <sz val="11"/>
      <color theme="0"/>
      <name val="Manrope-Bold"/>
    </font>
    <font>
      <b/>
      <sz val="11"/>
      <name val="Manrope-Bold"/>
    </font>
    <font>
      <sz val="10"/>
      <color rgb="FF0070C0"/>
      <name val="Manrope-Light"/>
    </font>
    <font>
      <sz val="10"/>
      <color theme="4" tint="-0.499984740745262"/>
      <name val="Manrope-Light"/>
    </font>
    <font>
      <sz val="10"/>
      <color theme="3" tint="0.39997558519241921"/>
      <name val="Manrope-Light"/>
    </font>
    <font>
      <b/>
      <sz val="10"/>
      <color theme="3" tint="0.39997558519241921"/>
      <name val="Manrope-Light"/>
    </font>
    <font>
      <sz val="10"/>
      <color rgb="FF224462"/>
      <name val="Manrope-Light"/>
    </font>
    <font>
      <sz val="10"/>
      <color rgb="FFFF0000"/>
      <name val="Manrope-Light"/>
    </font>
    <font>
      <sz val="10"/>
      <color theme="0" tint="-0.14999847407452621"/>
      <name val="Manrope-Light"/>
    </font>
    <font>
      <i/>
      <sz val="10"/>
      <name val="Manrope-Light"/>
    </font>
    <font>
      <u/>
      <sz val="10"/>
      <color theme="10"/>
      <name val="Manrope-Light"/>
    </font>
    <font>
      <i/>
      <u/>
      <sz val="10"/>
      <color theme="10"/>
      <name val="Manrope-Light"/>
    </font>
    <font>
      <i/>
      <sz val="10"/>
      <color theme="0" tint="-0.34998626667073579"/>
      <name val="Manrope-Light"/>
    </font>
    <font>
      <b/>
      <sz val="10"/>
      <color theme="4" tint="-0.499984740745262"/>
      <name val="Manrope-Light"/>
    </font>
    <font>
      <b/>
      <sz val="10"/>
      <color rgb="FF224462"/>
      <name val="Manrope-Light"/>
    </font>
    <font>
      <i/>
      <sz val="10"/>
      <color theme="4" tint="-0.499984740745262"/>
      <name val="Manrope-Light"/>
    </font>
    <font>
      <i/>
      <sz val="10"/>
      <color rgb="FF224462"/>
      <name val="Manrope-Light"/>
    </font>
    <font>
      <sz val="10"/>
      <color indexed="22"/>
      <name val="Manrope-Light"/>
    </font>
    <font>
      <i/>
      <sz val="10"/>
      <color theme="3" tint="0.39997558519241921"/>
      <name val="Manrope-Light"/>
    </font>
    <font>
      <b/>
      <sz val="10"/>
      <color rgb="FF244062"/>
      <name val="Manrope-Light"/>
    </font>
    <font>
      <b/>
      <sz val="10"/>
      <color rgb="FF538DF3"/>
      <name val="Manrope-Light"/>
    </font>
    <font>
      <sz val="10"/>
      <color indexed="10"/>
      <name val="Manrope-Light"/>
    </font>
    <font>
      <sz val="10"/>
      <name val="Manrope-Bold"/>
    </font>
    <font>
      <sz val="10"/>
      <color indexed="9"/>
      <name val="Manrope-Bold"/>
    </font>
    <font>
      <sz val="10"/>
      <color theme="1"/>
      <name val="Manrope-Bold"/>
    </font>
    <font>
      <sz val="10"/>
      <color rgb="FFFF0000"/>
      <name val="Manrope-Bold"/>
    </font>
    <font>
      <sz val="11"/>
      <name val="Manrope-Bold"/>
    </font>
    <font>
      <b/>
      <sz val="11"/>
      <color rgb="FF0070C0"/>
      <name val="Manrope-Bold"/>
    </font>
    <font>
      <b/>
      <i/>
      <sz val="10"/>
      <color theme="3" tint="-0.499984740745262"/>
      <name val="Manrope-Light"/>
    </font>
    <font>
      <sz val="11"/>
      <color theme="4" tint="0.79998168889431442"/>
      <name val="Manrope-Light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224462"/>
        <bgColor indexed="64"/>
      </patternFill>
    </fill>
    <fill>
      <patternFill patternType="solid">
        <fgColor theme="0" tint="-4.9989318521683403E-2"/>
        <bgColor indexed="27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E92213"/>
        <bgColor indexed="64"/>
      </patternFill>
    </fill>
    <fill>
      <patternFill patternType="solid">
        <fgColor rgb="FF184B7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2">
    <xf numFmtId="0" fontId="0" fillId="0" borderId="0"/>
    <xf numFmtId="0" fontId="3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5" fillId="2" borderId="0">
      <alignment horizontal="left" indent="1"/>
    </xf>
    <xf numFmtId="10" fontId="6" fillId="8" borderId="0">
      <alignment horizontal="center"/>
    </xf>
    <xf numFmtId="0" fontId="8" fillId="0" borderId="0" applyNumberFormat="0" applyFill="0" applyBorder="0" applyAlignment="0" applyProtection="0"/>
    <xf numFmtId="3" fontId="7" fillId="10" borderId="1">
      <alignment horizontal="right"/>
    </xf>
    <xf numFmtId="174" fontId="6" fillId="8" borderId="0">
      <alignment horizontal="center"/>
    </xf>
    <xf numFmtId="0" fontId="9" fillId="0" borderId="0" applyNumberFormat="0" applyFill="0" applyBorder="0" applyAlignment="0" applyProtection="0"/>
    <xf numFmtId="0" fontId="10" fillId="8" borderId="17" applyNumberFormat="0" applyAlignment="0" applyProtection="0"/>
  </cellStyleXfs>
  <cellXfs count="444">
    <xf numFmtId="0" fontId="0" fillId="0" borderId="0" xfId="0"/>
    <xf numFmtId="168" fontId="12" fillId="12" borderId="1" xfId="0" applyNumberFormat="1" applyFont="1" applyFill="1" applyBorder="1" applyAlignment="1">
      <alignment horizontal="right" shrinkToFit="1"/>
    </xf>
    <xf numFmtId="168" fontId="12" fillId="12" borderId="4" xfId="0" applyNumberFormat="1" applyFont="1" applyFill="1" applyBorder="1" applyAlignment="1">
      <alignment horizontal="right" shrinkToFit="1"/>
    </xf>
    <xf numFmtId="3" fontId="13" fillId="0" borderId="0" xfId="0" applyNumberFormat="1" applyFont="1"/>
    <xf numFmtId="168" fontId="13" fillId="2" borderId="0" xfId="0" applyNumberFormat="1" applyFont="1" applyFill="1" applyAlignment="1">
      <alignment horizontal="right" shrinkToFit="1"/>
    </xf>
    <xf numFmtId="168" fontId="13" fillId="14" borderId="5" xfId="0" applyNumberFormat="1" applyFont="1" applyFill="1" applyBorder="1" applyAlignment="1">
      <alignment shrinkToFit="1"/>
    </xf>
    <xf numFmtId="168" fontId="13" fillId="2" borderId="2" xfId="0" applyNumberFormat="1" applyFont="1" applyFill="1" applyBorder="1" applyAlignment="1">
      <alignment horizontal="right" shrinkToFit="1"/>
    </xf>
    <xf numFmtId="168" fontId="13" fillId="14" borderId="6" xfId="0" applyNumberFormat="1" applyFont="1" applyFill="1" applyBorder="1" applyAlignment="1">
      <alignment shrinkToFit="1"/>
    </xf>
    <xf numFmtId="168" fontId="13" fillId="2" borderId="0" xfId="0" applyNumberFormat="1" applyFont="1" applyFill="1" applyAlignment="1">
      <alignment shrinkToFit="1"/>
    </xf>
    <xf numFmtId="168" fontId="12" fillId="12" borderId="3" xfId="0" applyNumberFormat="1" applyFont="1" applyFill="1" applyBorder="1" applyAlignment="1">
      <alignment shrinkToFit="1"/>
    </xf>
    <xf numFmtId="168" fontId="12" fillId="12" borderId="11" xfId="0" applyNumberFormat="1" applyFont="1" applyFill="1" applyBorder="1" applyAlignment="1">
      <alignment horizontal="right" shrinkToFit="1"/>
    </xf>
    <xf numFmtId="164" fontId="15" fillId="12" borderId="2" xfId="2" applyNumberFormat="1" applyFont="1" applyFill="1" applyBorder="1" applyAlignment="1">
      <alignment shrinkToFit="1"/>
    </xf>
    <xf numFmtId="164" fontId="16" fillId="12" borderId="6" xfId="2" applyNumberFormat="1" applyFont="1" applyFill="1" applyBorder="1" applyAlignment="1">
      <alignment shrinkToFit="1"/>
    </xf>
    <xf numFmtId="3" fontId="17" fillId="0" borderId="0" xfId="0" applyNumberFormat="1" applyFont="1"/>
    <xf numFmtId="3" fontId="19" fillId="2" borderId="0" xfId="0" applyNumberFormat="1" applyFont="1" applyFill="1" applyAlignment="1">
      <alignment shrinkToFit="1"/>
    </xf>
    <xf numFmtId="3" fontId="19" fillId="14" borderId="5" xfId="0" applyNumberFormat="1" applyFont="1" applyFill="1" applyBorder="1" applyAlignment="1">
      <alignment horizontal="right" shrinkToFit="1"/>
    </xf>
    <xf numFmtId="3" fontId="13" fillId="2" borderId="0" xfId="0" applyNumberFormat="1" applyFont="1" applyFill="1" applyAlignment="1">
      <alignment shrinkToFit="1"/>
    </xf>
    <xf numFmtId="3" fontId="13" fillId="14" borderId="5" xfId="0" applyNumberFormat="1" applyFont="1" applyFill="1" applyBorder="1" applyAlignment="1">
      <alignment shrinkToFit="1"/>
    </xf>
    <xf numFmtId="168" fontId="13" fillId="2" borderId="0" xfId="0" applyNumberFormat="1" applyFont="1" applyFill="1" applyAlignment="1" applyProtection="1">
      <alignment shrinkToFit="1"/>
      <protection locked="0"/>
    </xf>
    <xf numFmtId="168" fontId="19" fillId="13" borderId="3" xfId="0" applyNumberFormat="1" applyFont="1" applyFill="1" applyBorder="1" applyAlignment="1">
      <alignment shrinkToFit="1"/>
    </xf>
    <xf numFmtId="164" fontId="17" fillId="13" borderId="2" xfId="2" applyNumberFormat="1" applyFont="1" applyFill="1" applyBorder="1" applyAlignment="1">
      <alignment shrinkToFit="1"/>
    </xf>
    <xf numFmtId="0" fontId="20" fillId="0" borderId="0" xfId="0" applyFont="1"/>
    <xf numFmtId="0" fontId="21" fillId="0" borderId="0" xfId="0" applyFont="1"/>
    <xf numFmtId="38" fontId="21" fillId="0" borderId="0" xfId="0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0" fontId="11" fillId="11" borderId="1" xfId="0" applyFont="1" applyFill="1" applyBorder="1"/>
    <xf numFmtId="3" fontId="21" fillId="0" borderId="0" xfId="0" applyNumberFormat="1" applyFont="1"/>
    <xf numFmtId="3" fontId="21" fillId="0" borderId="0" xfId="0" applyNumberFormat="1" applyFont="1" applyAlignment="1">
      <alignment shrinkToFit="1"/>
    </xf>
    <xf numFmtId="3" fontId="20" fillId="0" borderId="0" xfId="0" applyNumberFormat="1" applyFont="1"/>
    <xf numFmtId="0" fontId="12" fillId="11" borderId="1" xfId="0" applyFont="1" applyFill="1" applyBorder="1"/>
    <xf numFmtId="0" fontId="22" fillId="0" borderId="0" xfId="0" applyFont="1" applyAlignment="1">
      <alignment horizontal="center" vertical="center"/>
    </xf>
    <xf numFmtId="0" fontId="22" fillId="0" borderId="5" xfId="0" applyFont="1" applyBorder="1" applyAlignment="1">
      <alignment horizontal="center"/>
    </xf>
    <xf numFmtId="3" fontId="12" fillId="12" borderId="1" xfId="0" applyNumberFormat="1" applyFont="1" applyFill="1" applyBorder="1"/>
    <xf numFmtId="3" fontId="13" fillId="14" borderId="0" xfId="0" applyNumberFormat="1" applyFont="1" applyFill="1" applyAlignment="1">
      <alignment horizontal="left" indent="1"/>
    </xf>
    <xf numFmtId="3" fontId="13" fillId="14" borderId="2" xfId="0" applyNumberFormat="1" applyFont="1" applyFill="1" applyBorder="1" applyAlignment="1">
      <alignment horizontal="left" indent="1"/>
    </xf>
    <xf numFmtId="3" fontId="13" fillId="14" borderId="0" xfId="0" applyNumberFormat="1" applyFont="1" applyFill="1" applyAlignment="1">
      <alignment horizontal="left" indent="2"/>
    </xf>
    <xf numFmtId="3" fontId="12" fillId="12" borderId="3" xfId="0" applyNumberFormat="1" applyFont="1" applyFill="1" applyBorder="1"/>
    <xf numFmtId="3" fontId="15" fillId="12" borderId="2" xfId="0" applyNumberFormat="1" applyFont="1" applyFill="1" applyBorder="1"/>
    <xf numFmtId="3" fontId="19" fillId="14" borderId="0" xfId="0" applyNumberFormat="1" applyFont="1" applyFill="1"/>
    <xf numFmtId="3" fontId="13" fillId="14" borderId="0" xfId="0" applyNumberFormat="1" applyFont="1" applyFill="1"/>
    <xf numFmtId="0" fontId="23" fillId="0" borderId="0" xfId="0" applyFont="1"/>
    <xf numFmtId="0" fontId="24" fillId="11" borderId="1" xfId="0" applyFont="1" applyFill="1" applyBorder="1"/>
    <xf numFmtId="171" fontId="24" fillId="11" borderId="1" xfId="0" applyNumberFormat="1" applyFont="1" applyFill="1" applyBorder="1" applyAlignment="1">
      <alignment horizontal="center"/>
    </xf>
    <xf numFmtId="0" fontId="24" fillId="11" borderId="4" xfId="0" applyFont="1" applyFill="1" applyBorder="1" applyAlignment="1">
      <alignment horizontal="center"/>
    </xf>
    <xf numFmtId="0" fontId="26" fillId="12" borderId="10" xfId="0" applyFont="1" applyFill="1" applyBorder="1" applyAlignment="1">
      <alignment horizontal="left" vertical="center"/>
    </xf>
    <xf numFmtId="0" fontId="26" fillId="12" borderId="10" xfId="0" applyFont="1" applyFill="1" applyBorder="1" applyAlignment="1">
      <alignment horizontal="centerContinuous" vertical="center"/>
    </xf>
    <xf numFmtId="0" fontId="27" fillId="0" borderId="0" xfId="0" applyFont="1" applyAlignment="1">
      <alignment vertical="center"/>
    </xf>
    <xf numFmtId="0" fontId="24" fillId="11" borderId="1" xfId="0" applyFont="1" applyFill="1" applyBorder="1" applyAlignment="1">
      <alignment vertical="center"/>
    </xf>
    <xf numFmtId="171" fontId="24" fillId="11" borderId="1" xfId="0" applyNumberFormat="1" applyFont="1" applyFill="1" applyBorder="1" applyAlignment="1">
      <alignment horizontal="center" vertical="center"/>
    </xf>
    <xf numFmtId="0" fontId="24" fillId="11" borderId="4" xfId="0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3" fontId="28" fillId="6" borderId="0" xfId="0" applyNumberFormat="1" applyFont="1" applyFill="1" applyAlignment="1" applyProtection="1">
      <alignment shrinkToFit="1"/>
      <protection locked="0"/>
    </xf>
    <xf numFmtId="171" fontId="28" fillId="6" borderId="0" xfId="0" applyNumberFormat="1" applyFont="1" applyFill="1" applyAlignment="1">
      <alignment horizontal="right"/>
    </xf>
    <xf numFmtId="171" fontId="19" fillId="7" borderId="0" xfId="0" applyNumberFormat="1" applyFont="1" applyFill="1" applyAlignment="1">
      <alignment horizontal="right"/>
    </xf>
    <xf numFmtId="164" fontId="28" fillId="6" borderId="0" xfId="2" applyNumberFormat="1" applyFont="1" applyFill="1" applyAlignment="1">
      <alignment horizontal="right"/>
    </xf>
    <xf numFmtId="171" fontId="29" fillId="2" borderId="0" xfId="0" applyNumberFormat="1" applyFont="1" applyFill="1" applyAlignment="1">
      <alignment horizontal="right"/>
    </xf>
    <xf numFmtId="3" fontId="28" fillId="6" borderId="0" xfId="0" applyNumberFormat="1" applyFont="1" applyFill="1" applyAlignment="1" applyProtection="1">
      <alignment horizontal="right" shrinkToFit="1"/>
      <protection locked="0"/>
    </xf>
    <xf numFmtId="10" fontId="28" fillId="6" borderId="0" xfId="2" applyNumberFormat="1" applyFont="1" applyFill="1" applyAlignment="1">
      <alignment horizontal="right"/>
    </xf>
    <xf numFmtId="1" fontId="28" fillId="6" borderId="0" xfId="2" applyNumberFormat="1" applyFont="1" applyFill="1" applyAlignment="1">
      <alignment horizontal="right"/>
    </xf>
    <xf numFmtId="9" fontId="28" fillId="6" borderId="0" xfId="2" applyFont="1" applyFill="1" applyAlignment="1">
      <alignment horizontal="right"/>
    </xf>
    <xf numFmtId="3" fontId="28" fillId="6" borderId="0" xfId="2" applyNumberFormat="1" applyFont="1" applyFill="1" applyAlignment="1">
      <alignment horizontal="right"/>
    </xf>
    <xf numFmtId="2" fontId="28" fillId="6" borderId="0" xfId="2" applyNumberFormat="1" applyFont="1" applyFill="1" applyAlignment="1">
      <alignment horizontal="right"/>
    </xf>
    <xf numFmtId="172" fontId="28" fillId="6" borderId="0" xfId="2" applyNumberFormat="1" applyFont="1" applyFill="1" applyAlignment="1">
      <alignment horizontal="right"/>
    </xf>
    <xf numFmtId="10" fontId="28" fillId="6" borderId="0" xfId="0" applyNumberFormat="1" applyFont="1" applyFill="1" applyAlignment="1" applyProtection="1">
      <alignment shrinkToFit="1"/>
      <protection locked="0"/>
    </xf>
    <xf numFmtId="3" fontId="28" fillId="7" borderId="0" xfId="0" applyNumberFormat="1" applyFont="1" applyFill="1" applyAlignment="1" applyProtection="1">
      <alignment shrinkToFit="1"/>
      <protection locked="0"/>
    </xf>
    <xf numFmtId="9" fontId="28" fillId="6" borderId="0" xfId="2" applyFont="1" applyFill="1" applyAlignment="1" applyProtection="1">
      <alignment shrinkToFit="1"/>
      <protection locked="0"/>
    </xf>
    <xf numFmtId="10" fontId="28" fillId="6" borderId="0" xfId="2" applyNumberFormat="1" applyFont="1" applyFill="1" applyAlignment="1" applyProtection="1">
      <alignment shrinkToFit="1"/>
      <protection locked="0"/>
    </xf>
    <xf numFmtId="10" fontId="13" fillId="2" borderId="0" xfId="2" applyNumberFormat="1" applyFont="1" applyFill="1" applyAlignment="1" applyProtection="1">
      <alignment shrinkToFit="1"/>
      <protection locked="0"/>
    </xf>
    <xf numFmtId="10" fontId="30" fillId="7" borderId="0" xfId="2" applyNumberFormat="1" applyFont="1" applyFill="1" applyAlignment="1" applyProtection="1">
      <alignment shrinkToFit="1"/>
      <protection locked="0"/>
    </xf>
    <xf numFmtId="10" fontId="13" fillId="7" borderId="0" xfId="2" applyNumberFormat="1" applyFont="1" applyFill="1" applyAlignment="1" applyProtection="1">
      <alignment shrinkToFit="1"/>
      <protection locked="0"/>
    </xf>
    <xf numFmtId="0" fontId="12" fillId="3" borderId="0" xfId="0" applyFont="1" applyFill="1"/>
    <xf numFmtId="170" fontId="13" fillId="2" borderId="0" xfId="0" applyNumberFormat="1" applyFont="1" applyFill="1" applyAlignment="1">
      <alignment horizontal="left"/>
    </xf>
    <xf numFmtId="170" fontId="32" fillId="2" borderId="0" xfId="0" applyNumberFormat="1" applyFont="1" applyFill="1" applyAlignment="1">
      <alignment horizontal="left"/>
    </xf>
    <xf numFmtId="0" fontId="33" fillId="0" borderId="0" xfId="0" applyFont="1"/>
    <xf numFmtId="0" fontId="21" fillId="2" borderId="0" xfId="0" applyFont="1" applyFill="1"/>
    <xf numFmtId="170" fontId="19" fillId="7" borderId="0" xfId="0" applyNumberFormat="1" applyFont="1" applyFill="1" applyAlignment="1">
      <alignment horizontal="left"/>
    </xf>
    <xf numFmtId="0" fontId="12" fillId="7" borderId="0" xfId="0" applyFont="1" applyFill="1"/>
    <xf numFmtId="0" fontId="20" fillId="2" borderId="0" xfId="0" applyFont="1" applyFill="1"/>
    <xf numFmtId="0" fontId="13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0" fontId="34" fillId="0" borderId="0" xfId="0" applyFont="1"/>
    <xf numFmtId="0" fontId="32" fillId="2" borderId="0" xfId="0" applyFont="1" applyFill="1" applyAlignment="1">
      <alignment horizontal="left"/>
    </xf>
    <xf numFmtId="0" fontId="29" fillId="2" borderId="0" xfId="0" applyFont="1" applyFill="1"/>
    <xf numFmtId="0" fontId="29" fillId="7" borderId="0" xfId="0" applyFont="1" applyFill="1"/>
    <xf numFmtId="0" fontId="35" fillId="0" borderId="0" xfId="0" applyFont="1"/>
    <xf numFmtId="0" fontId="22" fillId="0" borderId="0" xfId="0" applyFont="1"/>
    <xf numFmtId="10" fontId="28" fillId="6" borderId="3" xfId="6" applyFont="1" applyFill="1" applyBorder="1">
      <alignment horizontal="center"/>
    </xf>
    <xf numFmtId="0" fontId="36" fillId="0" borderId="0" xfId="7" applyFont="1"/>
    <xf numFmtId="10" fontId="28" fillId="6" borderId="0" xfId="2" applyNumberFormat="1" applyFont="1" applyFill="1" applyBorder="1" applyAlignment="1">
      <alignment horizontal="center"/>
    </xf>
    <xf numFmtId="4" fontId="28" fillId="6" borderId="0" xfId="11" applyNumberFormat="1" applyFont="1" applyFill="1" applyBorder="1" applyAlignment="1">
      <alignment horizontal="center"/>
    </xf>
    <xf numFmtId="0" fontId="37" fillId="0" borderId="0" xfId="7" applyFont="1" applyFill="1"/>
    <xf numFmtId="10" fontId="28" fillId="6" borderId="0" xfId="11" applyNumberFormat="1" applyFont="1" applyFill="1" applyBorder="1" applyAlignment="1">
      <alignment horizontal="center"/>
    </xf>
    <xf numFmtId="0" fontId="36" fillId="9" borderId="0" xfId="10" applyFont="1" applyFill="1"/>
    <xf numFmtId="0" fontId="36" fillId="0" borderId="0" xfId="10" applyFont="1"/>
    <xf numFmtId="0" fontId="20" fillId="0" borderId="0" xfId="0" applyFont="1" applyAlignment="1">
      <alignment horizontal="center"/>
    </xf>
    <xf numFmtId="10" fontId="28" fillId="6" borderId="2" xfId="11" applyNumberFormat="1" applyFont="1" applyFill="1" applyBorder="1" applyAlignment="1">
      <alignment horizontal="center"/>
    </xf>
    <xf numFmtId="10" fontId="28" fillId="6" borderId="1" xfId="6" applyFont="1" applyFill="1" applyBorder="1">
      <alignment horizontal="center"/>
    </xf>
    <xf numFmtId="14" fontId="20" fillId="0" borderId="0" xfId="0" applyNumberFormat="1" applyFont="1"/>
    <xf numFmtId="0" fontId="38" fillId="0" borderId="0" xfId="0" applyFont="1" applyAlignment="1">
      <alignment horizontal="center"/>
    </xf>
    <xf numFmtId="1" fontId="13" fillId="2" borderId="3" xfId="5" applyNumberFormat="1" applyFont="1" applyBorder="1">
      <alignment horizontal="left" indent="1"/>
    </xf>
    <xf numFmtId="1" fontId="13" fillId="2" borderId="0" xfId="5" applyNumberFormat="1" applyFont="1">
      <alignment horizontal="left" indent="1"/>
    </xf>
    <xf numFmtId="1" fontId="19" fillId="2" borderId="2" xfId="5" applyNumberFormat="1" applyFont="1" applyBorder="1">
      <alignment horizontal="left" indent="1"/>
    </xf>
    <xf numFmtId="173" fontId="38" fillId="0" borderId="0" xfId="0" applyNumberFormat="1" applyFont="1"/>
    <xf numFmtId="173" fontId="20" fillId="0" borderId="0" xfId="0" applyNumberFormat="1" applyFont="1"/>
    <xf numFmtId="1" fontId="13" fillId="2" borderId="2" xfId="5" applyNumberFormat="1" applyFont="1" applyBorder="1">
      <alignment horizontal="left" indent="1"/>
    </xf>
    <xf numFmtId="1" fontId="19" fillId="2" borderId="1" xfId="5" applyNumberFormat="1" applyFont="1" applyBorder="1">
      <alignment horizontal="left" indent="1"/>
    </xf>
    <xf numFmtId="1" fontId="19" fillId="7" borderId="1" xfId="5" applyNumberFormat="1" applyFont="1" applyFill="1" applyBorder="1">
      <alignment horizontal="left" indent="1"/>
    </xf>
    <xf numFmtId="1" fontId="13" fillId="2" borderId="1" xfId="5" applyNumberFormat="1" applyFont="1" applyBorder="1">
      <alignment horizontal="left" indent="1"/>
    </xf>
    <xf numFmtId="8" fontId="20" fillId="0" borderId="0" xfId="0" applyNumberFormat="1" applyFont="1"/>
    <xf numFmtId="168" fontId="29" fillId="2" borderId="5" xfId="0" applyNumberFormat="1" applyFont="1" applyFill="1" applyBorder="1" applyAlignment="1">
      <alignment shrinkToFit="1"/>
    </xf>
    <xf numFmtId="168" fontId="29" fillId="2" borderId="0" xfId="0" applyNumberFormat="1" applyFont="1" applyFill="1" applyAlignment="1">
      <alignment shrinkToFit="1"/>
    </xf>
    <xf numFmtId="168" fontId="29" fillId="2" borderId="0" xfId="0" applyNumberFormat="1" applyFont="1" applyFill="1" applyAlignment="1" applyProtection="1">
      <alignment shrinkToFit="1"/>
      <protection locked="0"/>
    </xf>
    <xf numFmtId="168" fontId="29" fillId="2" borderId="9" xfId="0" applyNumberFormat="1" applyFont="1" applyFill="1" applyBorder="1" applyAlignment="1" applyProtection="1">
      <alignment shrinkToFit="1"/>
      <protection locked="0"/>
    </xf>
    <xf numFmtId="168" fontId="29" fillId="2" borderId="3" xfId="0" applyNumberFormat="1" applyFont="1" applyFill="1" applyBorder="1" applyAlignment="1" applyProtection="1">
      <alignment shrinkToFit="1"/>
      <protection locked="0"/>
    </xf>
    <xf numFmtId="168" fontId="29" fillId="2" borderId="16" xfId="0" applyNumberFormat="1" applyFont="1" applyFill="1" applyBorder="1" applyAlignment="1" applyProtection="1">
      <alignment shrinkToFit="1"/>
      <protection locked="0"/>
    </xf>
    <xf numFmtId="168" fontId="29" fillId="2" borderId="12" xfId="0" applyNumberFormat="1" applyFont="1" applyFill="1" applyBorder="1" applyAlignment="1" applyProtection="1">
      <alignment shrinkToFit="1"/>
      <protection locked="0"/>
    </xf>
    <xf numFmtId="168" fontId="29" fillId="2" borderId="15" xfId="0" applyNumberFormat="1" applyFont="1" applyFill="1" applyBorder="1" applyAlignment="1" applyProtection="1">
      <alignment shrinkToFit="1"/>
      <protection locked="0"/>
    </xf>
    <xf numFmtId="9" fontId="41" fillId="2" borderId="12" xfId="2" applyFont="1" applyFill="1" applyBorder="1"/>
    <xf numFmtId="9" fontId="41" fillId="2" borderId="0" xfId="2" applyFont="1" applyFill="1" applyBorder="1"/>
    <xf numFmtId="9" fontId="41" fillId="2" borderId="15" xfId="2" applyFont="1" applyFill="1" applyBorder="1"/>
    <xf numFmtId="168" fontId="30" fillId="2" borderId="12" xfId="0" applyNumberFormat="1" applyFont="1" applyFill="1" applyBorder="1" applyAlignment="1" applyProtection="1">
      <alignment shrinkToFit="1"/>
      <protection locked="0"/>
    </xf>
    <xf numFmtId="168" fontId="30" fillId="2" borderId="0" xfId="0" applyNumberFormat="1" applyFont="1" applyFill="1" applyAlignment="1" applyProtection="1">
      <alignment shrinkToFit="1"/>
      <protection locked="0"/>
    </xf>
    <xf numFmtId="168" fontId="30" fillId="2" borderId="15" xfId="0" applyNumberFormat="1" applyFont="1" applyFill="1" applyBorder="1" applyAlignment="1" applyProtection="1">
      <alignment shrinkToFit="1"/>
      <protection locked="0"/>
    </xf>
    <xf numFmtId="168" fontId="29" fillId="2" borderId="6" xfId="0" applyNumberFormat="1" applyFont="1" applyFill="1" applyBorder="1" applyAlignment="1">
      <alignment shrinkToFit="1"/>
    </xf>
    <xf numFmtId="168" fontId="29" fillId="2" borderId="2" xfId="0" applyNumberFormat="1" applyFont="1" applyFill="1" applyBorder="1" applyAlignment="1">
      <alignment shrinkToFit="1"/>
    </xf>
    <xf numFmtId="3" fontId="20" fillId="0" borderId="0" xfId="0" applyNumberFormat="1" applyFont="1" applyAlignment="1">
      <alignment shrinkToFit="1"/>
    </xf>
    <xf numFmtId="0" fontId="20" fillId="0" borderId="0" xfId="0" applyFont="1" applyAlignment="1">
      <alignment shrinkToFit="1"/>
    </xf>
    <xf numFmtId="0" fontId="29" fillId="2" borderId="3" xfId="0" applyFont="1" applyFill="1" applyBorder="1"/>
    <xf numFmtId="165" fontId="29" fillId="2" borderId="11" xfId="0" applyNumberFormat="1" applyFont="1" applyFill="1" applyBorder="1" applyAlignment="1">
      <alignment shrinkToFit="1"/>
    </xf>
    <xf numFmtId="165" fontId="29" fillId="2" borderId="3" xfId="0" applyNumberFormat="1" applyFont="1" applyFill="1" applyBorder="1" applyAlignment="1">
      <alignment shrinkToFit="1"/>
    </xf>
    <xf numFmtId="0" fontId="29" fillId="2" borderId="2" xfId="0" applyFont="1" applyFill="1" applyBorder="1"/>
    <xf numFmtId="9" fontId="20" fillId="0" borderId="0" xfId="2" applyFont="1" applyFill="1"/>
    <xf numFmtId="38" fontId="22" fillId="0" borderId="1" xfId="0" applyNumberFormat="1" applyFont="1" applyBorder="1" applyAlignment="1">
      <alignment horizontal="center"/>
    </xf>
    <xf numFmtId="166" fontId="22" fillId="0" borderId="4" xfId="0" applyNumberFormat="1" applyFont="1" applyBorder="1" applyAlignment="1">
      <alignment horizontal="center"/>
    </xf>
    <xf numFmtId="168" fontId="20" fillId="2" borderId="0" xfId="0" applyNumberFormat="1" applyFont="1" applyFill="1" applyAlignment="1">
      <alignment horizontal="right" shrinkToFit="1"/>
    </xf>
    <xf numFmtId="168" fontId="29" fillId="4" borderId="0" xfId="0" applyNumberFormat="1" applyFont="1" applyFill="1" applyAlignment="1">
      <alignment horizontal="right" shrinkToFit="1"/>
    </xf>
    <xf numFmtId="168" fontId="39" fillId="4" borderId="2" xfId="0" applyNumberFormat="1" applyFont="1" applyFill="1" applyBorder="1" applyAlignment="1">
      <alignment horizontal="right" shrinkToFit="1"/>
    </xf>
    <xf numFmtId="168" fontId="23" fillId="2" borderId="0" xfId="0" applyNumberFormat="1" applyFont="1" applyFill="1" applyAlignment="1">
      <alignment horizontal="right" shrinkToFit="1"/>
    </xf>
    <xf numFmtId="168" fontId="39" fillId="2" borderId="1" xfId="0" applyNumberFormat="1" applyFont="1" applyFill="1" applyBorder="1" applyAlignment="1">
      <alignment horizontal="right" shrinkToFit="1"/>
    </xf>
    <xf numFmtId="0" fontId="12" fillId="0" borderId="1" xfId="0" applyFont="1" applyBorder="1"/>
    <xf numFmtId="168" fontId="39" fillId="7" borderId="0" xfId="0" applyNumberFormat="1" applyFont="1" applyFill="1" applyAlignment="1">
      <alignment horizontal="right" shrinkToFit="1"/>
    </xf>
    <xf numFmtId="168" fontId="29" fillId="7" borderId="2" xfId="0" applyNumberFormat="1" applyFont="1" applyFill="1" applyBorder="1" applyAlignment="1">
      <alignment horizontal="right" shrinkToFit="1"/>
    </xf>
    <xf numFmtId="3" fontId="29" fillId="2" borderId="0" xfId="0" applyNumberFormat="1" applyFont="1" applyFill="1" applyAlignment="1">
      <alignment horizontal="right" shrinkToFit="1"/>
    </xf>
    <xf numFmtId="3" fontId="29" fillId="2" borderId="2" xfId="0" applyNumberFormat="1" applyFont="1" applyFill="1" applyBorder="1" applyAlignment="1">
      <alignment horizontal="right" shrinkToFit="1"/>
    </xf>
    <xf numFmtId="3" fontId="28" fillId="2" borderId="0" xfId="0" applyNumberFormat="1" applyFont="1" applyFill="1" applyAlignment="1">
      <alignment horizontal="right" shrinkToFit="1"/>
    </xf>
    <xf numFmtId="3" fontId="41" fillId="2" borderId="0" xfId="0" applyNumberFormat="1" applyFont="1" applyFill="1" applyAlignment="1">
      <alignment horizontal="right" shrinkToFit="1"/>
    </xf>
    <xf numFmtId="4" fontId="29" fillId="2" borderId="0" xfId="0" applyNumberFormat="1" applyFont="1" applyFill="1" applyAlignment="1">
      <alignment horizontal="right" shrinkToFit="1"/>
    </xf>
    <xf numFmtId="0" fontId="43" fillId="0" borderId="0" xfId="0" applyFont="1"/>
    <xf numFmtId="0" fontId="20" fillId="0" borderId="5" xfId="0" applyFont="1" applyBorder="1"/>
    <xf numFmtId="3" fontId="29" fillId="2" borderId="0" xfId="0" applyNumberFormat="1" applyFont="1" applyFill="1" applyAlignment="1">
      <alignment horizontal="left" indent="1" shrinkToFit="1"/>
    </xf>
    <xf numFmtId="3" fontId="23" fillId="0" borderId="0" xfId="0" applyNumberFormat="1" applyFont="1"/>
    <xf numFmtId="3" fontId="29" fillId="2" borderId="2" xfId="0" applyNumberFormat="1" applyFont="1" applyFill="1" applyBorder="1" applyAlignment="1">
      <alignment horizontal="left" indent="1" shrinkToFit="1"/>
    </xf>
    <xf numFmtId="3" fontId="35" fillId="0" borderId="0" xfId="0" applyNumberFormat="1" applyFont="1"/>
    <xf numFmtId="3" fontId="39" fillId="2" borderId="0" xfId="0" applyNumberFormat="1" applyFont="1" applyFill="1" applyAlignment="1">
      <alignment horizontal="right" shrinkToFit="1"/>
    </xf>
    <xf numFmtId="3" fontId="13" fillId="2" borderId="0" xfId="0" applyNumberFormat="1" applyFont="1" applyFill="1" applyAlignment="1">
      <alignment horizontal="right" shrinkToFit="1"/>
    </xf>
    <xf numFmtId="3" fontId="32" fillId="2" borderId="6" xfId="0" applyNumberFormat="1" applyFont="1" applyFill="1" applyBorder="1" applyAlignment="1">
      <alignment horizontal="right" shrinkToFit="1"/>
    </xf>
    <xf numFmtId="172" fontId="13" fillId="2" borderId="0" xfId="0" applyNumberFormat="1" applyFont="1" applyFill="1" applyAlignment="1">
      <alignment horizontal="right" shrinkToFit="1"/>
    </xf>
    <xf numFmtId="3" fontId="39" fillId="2" borderId="0" xfId="0" applyNumberFormat="1" applyFont="1" applyFill="1" applyAlignment="1">
      <alignment horizontal="left" indent="1" shrinkToFit="1"/>
    </xf>
    <xf numFmtId="3" fontId="17" fillId="2" borderId="0" xfId="0" applyNumberFormat="1" applyFont="1" applyFill="1" applyAlignment="1">
      <alignment horizontal="left" indent="2" shrinkToFit="1"/>
    </xf>
    <xf numFmtId="3" fontId="39" fillId="2" borderId="2" xfId="0" applyNumberFormat="1" applyFont="1" applyFill="1" applyBorder="1" applyAlignment="1">
      <alignment horizontal="left" indent="1" shrinkToFit="1"/>
    </xf>
    <xf numFmtId="38" fontId="21" fillId="0" borderId="5" xfId="0" applyNumberFormat="1" applyFont="1" applyBorder="1" applyAlignment="1">
      <alignment horizontal="right"/>
    </xf>
    <xf numFmtId="168" fontId="13" fillId="7" borderId="0" xfId="0" applyNumberFormat="1" applyFont="1" applyFill="1" applyAlignment="1" applyProtection="1">
      <alignment shrinkToFit="1"/>
      <protection locked="0"/>
    </xf>
    <xf numFmtId="168" fontId="30" fillId="7" borderId="2" xfId="0" applyNumberFormat="1" applyFont="1" applyFill="1" applyBorder="1" applyAlignment="1" applyProtection="1">
      <alignment shrinkToFit="1"/>
      <protection locked="0"/>
    </xf>
    <xf numFmtId="3" fontId="39" fillId="2" borderId="5" xfId="0" applyNumberFormat="1" applyFont="1" applyFill="1" applyBorder="1" applyAlignment="1">
      <alignment horizontal="center" shrinkToFit="1"/>
    </xf>
    <xf numFmtId="3" fontId="29" fillId="2" borderId="0" xfId="2" applyNumberFormat="1" applyFont="1" applyFill="1" applyAlignment="1" applyProtection="1">
      <alignment shrinkToFit="1"/>
      <protection locked="0"/>
    </xf>
    <xf numFmtId="3" fontId="23" fillId="2" borderId="6" xfId="0" applyNumberFormat="1" applyFont="1" applyFill="1" applyBorder="1" applyAlignment="1">
      <alignment horizontal="center" shrinkToFit="1"/>
    </xf>
    <xf numFmtId="168" fontId="29" fillId="7" borderId="9" xfId="0" applyNumberFormat="1" applyFont="1" applyFill="1" applyBorder="1" applyAlignment="1">
      <alignment shrinkToFit="1"/>
    </xf>
    <xf numFmtId="168" fontId="29" fillId="7" borderId="3" xfId="0" applyNumberFormat="1" applyFont="1" applyFill="1" applyBorder="1" applyAlignment="1">
      <alignment shrinkToFit="1"/>
    </xf>
    <xf numFmtId="168" fontId="29" fillId="7" borderId="16" xfId="0" applyNumberFormat="1" applyFont="1" applyFill="1" applyBorder="1" applyAlignment="1">
      <alignment shrinkToFit="1"/>
    </xf>
    <xf numFmtId="168" fontId="29" fillId="7" borderId="12" xfId="0" applyNumberFormat="1" applyFont="1" applyFill="1" applyBorder="1" applyAlignment="1">
      <alignment shrinkToFit="1"/>
    </xf>
    <xf numFmtId="168" fontId="29" fillId="7" borderId="0" xfId="0" applyNumberFormat="1" applyFont="1" applyFill="1" applyAlignment="1">
      <alignment shrinkToFit="1"/>
    </xf>
    <xf numFmtId="168" fontId="29" fillId="7" borderId="15" xfId="0" applyNumberFormat="1" applyFont="1" applyFill="1" applyBorder="1" applyAlignment="1">
      <alignment shrinkToFit="1"/>
    </xf>
    <xf numFmtId="168" fontId="29" fillId="7" borderId="7" xfId="0" applyNumberFormat="1" applyFont="1" applyFill="1" applyBorder="1" applyAlignment="1">
      <alignment shrinkToFit="1"/>
    </xf>
    <xf numFmtId="168" fontId="29" fillId="7" borderId="2" xfId="0" applyNumberFormat="1" applyFont="1" applyFill="1" applyBorder="1" applyAlignment="1">
      <alignment shrinkToFit="1"/>
    </xf>
    <xf numFmtId="168" fontId="29" fillId="7" borderId="8" xfId="0" applyNumberFormat="1" applyFont="1" applyFill="1" applyBorder="1" applyAlignment="1">
      <alignment shrinkToFit="1"/>
    </xf>
    <xf numFmtId="0" fontId="29" fillId="0" borderId="0" xfId="0" applyFont="1"/>
    <xf numFmtId="0" fontId="29" fillId="2" borderId="1" xfId="0" applyFont="1" applyFill="1" applyBorder="1" applyProtection="1">
      <protection hidden="1"/>
    </xf>
    <xf numFmtId="3" fontId="29" fillId="2" borderId="1" xfId="0" applyNumberFormat="1" applyFont="1" applyFill="1" applyBorder="1" applyProtection="1">
      <protection hidden="1"/>
    </xf>
    <xf numFmtId="3" fontId="29" fillId="2" borderId="14" xfId="0" applyNumberFormat="1" applyFont="1" applyFill="1" applyBorder="1" applyProtection="1">
      <protection hidden="1"/>
    </xf>
    <xf numFmtId="3" fontId="29" fillId="2" borderId="3" xfId="0" applyNumberFormat="1" applyFont="1" applyFill="1" applyBorder="1" applyProtection="1">
      <protection hidden="1"/>
    </xf>
    <xf numFmtId="3" fontId="29" fillId="2" borderId="0" xfId="0" applyNumberFormat="1" applyFont="1" applyFill="1" applyProtection="1">
      <protection hidden="1"/>
    </xf>
    <xf numFmtId="0" fontId="29" fillId="2" borderId="14" xfId="0" applyFont="1" applyFill="1" applyBorder="1" applyProtection="1">
      <protection hidden="1"/>
    </xf>
    <xf numFmtId="3" fontId="29" fillId="2" borderId="2" xfId="0" applyNumberFormat="1" applyFont="1" applyFill="1" applyBorder="1" applyProtection="1">
      <protection hidden="1"/>
    </xf>
    <xf numFmtId="0" fontId="29" fillId="2" borderId="0" xfId="0" applyFont="1" applyFill="1" applyAlignment="1">
      <alignment shrinkToFit="1"/>
    </xf>
    <xf numFmtId="0" fontId="29" fillId="2" borderId="2" xfId="0" applyFont="1" applyFill="1" applyBorder="1" applyAlignment="1">
      <alignment shrinkToFit="1"/>
    </xf>
    <xf numFmtId="3" fontId="41" fillId="2" borderId="0" xfId="0" applyNumberFormat="1" applyFont="1" applyFill="1" applyAlignment="1">
      <alignment horizontal="left" indent="2" shrinkToFit="1"/>
    </xf>
    <xf numFmtId="164" fontId="44" fillId="2" borderId="15" xfId="2" applyNumberFormat="1" applyFont="1" applyFill="1" applyBorder="1" applyAlignment="1">
      <alignment horizontal="right" indent="2" shrinkToFit="1"/>
    </xf>
    <xf numFmtId="3" fontId="41" fillId="2" borderId="2" xfId="0" applyNumberFormat="1" applyFont="1" applyFill="1" applyBorder="1" applyAlignment="1">
      <alignment horizontal="left" indent="2" shrinkToFit="1"/>
    </xf>
    <xf numFmtId="164" fontId="44" fillId="2" borderId="8" xfId="2" applyNumberFormat="1" applyFont="1" applyFill="1" applyBorder="1" applyAlignment="1">
      <alignment horizontal="right" indent="2" shrinkToFit="1"/>
    </xf>
    <xf numFmtId="171" fontId="39" fillId="7" borderId="1" xfId="0" applyNumberFormat="1" applyFont="1" applyFill="1" applyBorder="1" applyProtection="1">
      <protection hidden="1"/>
    </xf>
    <xf numFmtId="0" fontId="29" fillId="9" borderId="0" xfId="0" applyFont="1" applyFill="1" applyProtection="1">
      <protection hidden="1"/>
    </xf>
    <xf numFmtId="0" fontId="21" fillId="0" borderId="0" xfId="0" applyFont="1" applyAlignment="1">
      <alignment horizontal="center"/>
    </xf>
    <xf numFmtId="168" fontId="23" fillId="2" borderId="5" xfId="0" applyNumberFormat="1" applyFont="1" applyFill="1" applyBorder="1" applyAlignment="1">
      <alignment horizontal="right" shrinkToFit="1"/>
    </xf>
    <xf numFmtId="168" fontId="39" fillId="2" borderId="0" xfId="0" applyNumberFormat="1" applyFont="1" applyFill="1" applyAlignment="1" applyProtection="1">
      <alignment shrinkToFit="1"/>
      <protection locked="0"/>
    </xf>
    <xf numFmtId="168" fontId="41" fillId="2" borderId="0" xfId="0" applyNumberFormat="1" applyFont="1" applyFill="1" applyAlignment="1" applyProtection="1">
      <alignment shrinkToFit="1"/>
      <protection locked="0"/>
    </xf>
    <xf numFmtId="168" fontId="20" fillId="2" borderId="2" xfId="0" applyNumberFormat="1" applyFont="1" applyFill="1" applyBorder="1" applyAlignment="1">
      <alignment shrinkToFit="1"/>
    </xf>
    <xf numFmtId="168" fontId="20" fillId="2" borderId="6" xfId="0" applyNumberFormat="1" applyFont="1" applyFill="1" applyBorder="1" applyAlignment="1">
      <alignment shrinkToFit="1"/>
    </xf>
    <xf numFmtId="168" fontId="20" fillId="0" borderId="0" xfId="0" applyNumberFormat="1" applyFont="1"/>
    <xf numFmtId="168" fontId="23" fillId="2" borderId="15" xfId="0" applyNumberFormat="1" applyFont="1" applyFill="1" applyBorder="1" applyAlignment="1">
      <alignment horizontal="center" shrinkToFit="1"/>
    </xf>
    <xf numFmtId="168" fontId="39" fillId="7" borderId="2" xfId="0" applyNumberFormat="1" applyFont="1" applyFill="1" applyBorder="1" applyAlignment="1">
      <alignment horizontal="right" shrinkToFit="1"/>
    </xf>
    <xf numFmtId="168" fontId="40" fillId="7" borderId="14" xfId="0" applyNumberFormat="1" applyFont="1" applyFill="1" applyBorder="1" applyAlignment="1">
      <alignment horizontal="center" shrinkToFit="1"/>
    </xf>
    <xf numFmtId="168" fontId="40" fillId="7" borderId="1" xfId="0" applyNumberFormat="1" applyFont="1" applyFill="1" applyBorder="1" applyAlignment="1">
      <alignment horizontal="right" shrinkToFit="1"/>
    </xf>
    <xf numFmtId="168" fontId="40" fillId="7" borderId="4" xfId="0" applyNumberFormat="1" applyFont="1" applyFill="1" applyBorder="1" applyAlignment="1">
      <alignment horizontal="right" shrinkToFit="1"/>
    </xf>
    <xf numFmtId="168" fontId="29" fillId="2" borderId="15" xfId="0" applyNumberFormat="1" applyFont="1" applyFill="1" applyBorder="1" applyAlignment="1" applyProtection="1">
      <alignment horizontal="center" shrinkToFit="1"/>
      <protection locked="0"/>
    </xf>
    <xf numFmtId="168" fontId="20" fillId="2" borderId="8" xfId="0" applyNumberFormat="1" applyFont="1" applyFill="1" applyBorder="1" applyAlignment="1">
      <alignment horizontal="center" shrinkToFit="1"/>
    </xf>
    <xf numFmtId="168" fontId="29" fillId="2" borderId="8" xfId="0" applyNumberFormat="1" applyFont="1" applyFill="1" applyBorder="1" applyAlignment="1" applyProtection="1">
      <alignment horizontal="center" shrinkToFit="1"/>
      <protection locked="0"/>
    </xf>
    <xf numFmtId="168" fontId="29" fillId="2" borderId="2" xfId="0" applyNumberFormat="1" applyFont="1" applyFill="1" applyBorder="1" applyAlignment="1" applyProtection="1">
      <alignment shrinkToFit="1"/>
      <protection locked="0"/>
    </xf>
    <xf numFmtId="171" fontId="40" fillId="7" borderId="1" xfId="0" applyNumberFormat="1" applyFont="1" applyFill="1" applyBorder="1" applyAlignment="1">
      <alignment horizontal="center" shrinkToFit="1"/>
    </xf>
    <xf numFmtId="168" fontId="40" fillId="5" borderId="14" xfId="0" applyNumberFormat="1" applyFont="1" applyFill="1" applyBorder="1" applyAlignment="1">
      <alignment horizontal="center" shrinkToFit="1"/>
    </xf>
    <xf numFmtId="168" fontId="40" fillId="5" borderId="1" xfId="0" applyNumberFormat="1" applyFont="1" applyFill="1" applyBorder="1" applyAlignment="1">
      <alignment horizontal="right" shrinkToFit="1"/>
    </xf>
    <xf numFmtId="3" fontId="23" fillId="2" borderId="0" xfId="0" applyNumberFormat="1" applyFont="1" applyFill="1" applyAlignment="1">
      <alignment shrinkToFit="1"/>
    </xf>
    <xf numFmtId="3" fontId="20" fillId="2" borderId="2" xfId="0" applyNumberFormat="1" applyFont="1" applyFill="1" applyBorder="1" applyAlignment="1">
      <alignment shrinkToFit="1"/>
    </xf>
    <xf numFmtId="3" fontId="40" fillId="7" borderId="1" xfId="0" applyNumberFormat="1" applyFont="1" applyFill="1" applyBorder="1" applyAlignment="1">
      <alignment shrinkToFit="1"/>
    </xf>
    <xf numFmtId="3" fontId="20" fillId="2" borderId="0" xfId="0" applyNumberFormat="1" applyFont="1" applyFill="1"/>
    <xf numFmtId="168" fontId="20" fillId="2" borderId="0" xfId="0" applyNumberFormat="1" applyFont="1" applyFill="1"/>
    <xf numFmtId="168" fontId="47" fillId="2" borderId="0" xfId="0" applyNumberFormat="1" applyFont="1" applyFill="1"/>
    <xf numFmtId="168" fontId="40" fillId="7" borderId="4" xfId="0" applyNumberFormat="1" applyFont="1" applyFill="1" applyBorder="1" applyAlignment="1">
      <alignment horizontal="center" shrinkToFit="1"/>
    </xf>
    <xf numFmtId="3" fontId="40" fillId="5" borderId="1" xfId="0" applyNumberFormat="1" applyFont="1" applyFill="1" applyBorder="1" applyAlignment="1">
      <alignment shrinkToFit="1"/>
    </xf>
    <xf numFmtId="0" fontId="48" fillId="0" borderId="0" xfId="0" applyFont="1"/>
    <xf numFmtId="38" fontId="48" fillId="0" borderId="0" xfId="0" applyNumberFormat="1" applyFont="1" applyAlignment="1">
      <alignment horizontal="right"/>
    </xf>
    <xf numFmtId="3" fontId="48" fillId="0" borderId="0" xfId="0" applyNumberFormat="1" applyFont="1" applyAlignment="1">
      <alignment horizontal="right"/>
    </xf>
    <xf numFmtId="0" fontId="49" fillId="0" borderId="0" xfId="0" applyFont="1"/>
    <xf numFmtId="38" fontId="49" fillId="0" borderId="0" xfId="0" applyNumberFormat="1" applyFont="1" applyAlignment="1">
      <alignment horizontal="right"/>
    </xf>
    <xf numFmtId="38" fontId="50" fillId="0" borderId="0" xfId="0" applyNumberFormat="1" applyFont="1" applyAlignment="1">
      <alignment horizontal="right"/>
    </xf>
    <xf numFmtId="38" fontId="51" fillId="0" borderId="0" xfId="0" applyNumberFormat="1" applyFont="1" applyAlignment="1">
      <alignment horizontal="right"/>
    </xf>
    <xf numFmtId="0" fontId="48" fillId="0" borderId="0" xfId="0" applyFont="1" applyAlignment="1">
      <alignment horizontal="center"/>
    </xf>
    <xf numFmtId="0" fontId="52" fillId="0" borderId="0" xfId="0" applyFont="1"/>
    <xf numFmtId="0" fontId="26" fillId="3" borderId="10" xfId="0" applyFont="1" applyFill="1" applyBorder="1" applyAlignment="1">
      <alignment horizontal="left" vertical="center"/>
    </xf>
    <xf numFmtId="0" fontId="26" fillId="3" borderId="10" xfId="0" applyFont="1" applyFill="1" applyBorder="1" applyAlignment="1">
      <alignment horizontal="centerContinuous" vertical="center"/>
    </xf>
    <xf numFmtId="0" fontId="52" fillId="0" borderId="0" xfId="0" applyFont="1" applyAlignment="1">
      <alignment vertical="center"/>
    </xf>
    <xf numFmtId="0" fontId="26" fillId="3" borderId="10" xfId="0" applyFont="1" applyFill="1" applyBorder="1" applyAlignment="1">
      <alignment horizontal="center" vertical="center"/>
    </xf>
    <xf numFmtId="0" fontId="26" fillId="11" borderId="2" xfId="0" applyFont="1" applyFill="1" applyBorder="1" applyAlignment="1">
      <alignment horizontal="centerContinuous"/>
    </xf>
    <xf numFmtId="0" fontId="26" fillId="12" borderId="0" xfId="0" applyFont="1" applyFill="1" applyAlignment="1">
      <alignment horizontal="centerContinuous"/>
    </xf>
    <xf numFmtId="0" fontId="24" fillId="11" borderId="14" xfId="0" applyFont="1" applyFill="1" applyBorder="1" applyAlignment="1">
      <alignment horizontal="center"/>
    </xf>
    <xf numFmtId="0" fontId="12" fillId="12" borderId="1" xfId="0" applyFont="1" applyFill="1" applyBorder="1" applyAlignment="1">
      <alignment shrinkToFit="1"/>
    </xf>
    <xf numFmtId="168" fontId="12" fillId="12" borderId="4" xfId="0" applyNumberFormat="1" applyFont="1" applyFill="1" applyBorder="1" applyAlignment="1">
      <alignment horizontal="center" shrinkToFit="1"/>
    </xf>
    <xf numFmtId="3" fontId="12" fillId="12" borderId="1" xfId="0" applyNumberFormat="1" applyFont="1" applyFill="1" applyBorder="1" applyAlignment="1">
      <alignment shrinkToFit="1"/>
    </xf>
    <xf numFmtId="168" fontId="12" fillId="12" borderId="14" xfId="0" applyNumberFormat="1" applyFont="1" applyFill="1" applyBorder="1" applyAlignment="1">
      <alignment horizontal="center" shrinkToFit="1"/>
    </xf>
    <xf numFmtId="38" fontId="24" fillId="11" borderId="1" xfId="0" applyNumberFormat="1" applyFont="1" applyFill="1" applyBorder="1" applyAlignment="1">
      <alignment horizontal="center"/>
    </xf>
    <xf numFmtId="38" fontId="12" fillId="12" borderId="4" xfId="0" applyNumberFormat="1" applyFont="1" applyFill="1" applyBorder="1" applyAlignment="1">
      <alignment horizontal="center" shrinkToFit="1"/>
    </xf>
    <xf numFmtId="167" fontId="12" fillId="12" borderId="1" xfId="0" applyNumberFormat="1" applyFont="1" applyFill="1" applyBorder="1" applyAlignment="1">
      <alignment horizontal="left" shrinkToFit="1"/>
    </xf>
    <xf numFmtId="3" fontId="12" fillId="12" borderId="1" xfId="0" applyNumberFormat="1" applyFont="1" applyFill="1" applyBorder="1" applyAlignment="1">
      <alignment horizontal="right" shrinkToFit="1"/>
    </xf>
    <xf numFmtId="3" fontId="12" fillId="12" borderId="4" xfId="0" applyNumberFormat="1" applyFont="1" applyFill="1" applyBorder="1" applyAlignment="1">
      <alignment horizontal="right" shrinkToFit="1"/>
    </xf>
    <xf numFmtId="0" fontId="12" fillId="12" borderId="1" xfId="0" applyFont="1" applyFill="1" applyBorder="1"/>
    <xf numFmtId="0" fontId="12" fillId="11" borderId="1" xfId="0" applyFont="1" applyFill="1" applyBorder="1" applyAlignment="1">
      <alignment horizontal="center"/>
    </xf>
    <xf numFmtId="0" fontId="12" fillId="12" borderId="0" xfId="0" applyFont="1" applyFill="1" applyAlignment="1">
      <alignment horizontal="left"/>
    </xf>
    <xf numFmtId="0" fontId="12" fillId="12" borderId="0" xfId="0" applyFont="1" applyFill="1" applyAlignment="1">
      <alignment horizontal="centerContinuous"/>
    </xf>
    <xf numFmtId="0" fontId="12" fillId="10" borderId="0" xfId="0" applyFont="1" applyFill="1"/>
    <xf numFmtId="0" fontId="12" fillId="12" borderId="0" xfId="0" applyFont="1" applyFill="1" applyAlignment="1">
      <alignment horizontal="center"/>
    </xf>
    <xf numFmtId="0" fontId="12" fillId="12" borderId="0" xfId="0" applyFont="1" applyFill="1" applyAlignment="1">
      <alignment horizontal="centerContinuous" wrapText="1"/>
    </xf>
    <xf numFmtId="0" fontId="18" fillId="15" borderId="18" xfId="0" applyFont="1" applyFill="1" applyBorder="1" applyAlignment="1">
      <alignment horizontal="left" vertical="center"/>
    </xf>
    <xf numFmtId="173" fontId="18" fillId="15" borderId="18" xfId="0" applyNumberFormat="1" applyFont="1" applyFill="1" applyBorder="1" applyAlignment="1">
      <alignment horizontal="center" vertical="center"/>
    </xf>
    <xf numFmtId="0" fontId="18" fillId="15" borderId="19" xfId="0" applyFont="1" applyFill="1" applyBorder="1" applyAlignment="1">
      <alignment horizontal="center" vertical="center"/>
    </xf>
    <xf numFmtId="0" fontId="14" fillId="0" borderId="0" xfId="0" applyFont="1"/>
    <xf numFmtId="10" fontId="18" fillId="15" borderId="18" xfId="0" applyNumberFormat="1" applyFont="1" applyFill="1" applyBorder="1" applyAlignment="1">
      <alignment horizontal="center" vertical="center"/>
    </xf>
    <xf numFmtId="10" fontId="18" fillId="15" borderId="19" xfId="0" applyNumberFormat="1" applyFont="1" applyFill="1" applyBorder="1" applyAlignment="1">
      <alignment horizontal="center" vertical="center"/>
    </xf>
    <xf numFmtId="176" fontId="13" fillId="2" borderId="11" xfId="9" applyNumberFormat="1" applyFont="1" applyFill="1" applyBorder="1" applyAlignment="1">
      <alignment horizontal="right"/>
    </xf>
    <xf numFmtId="176" fontId="13" fillId="2" borderId="9" xfId="9" applyNumberFormat="1" applyFont="1" applyFill="1" applyBorder="1" applyAlignment="1">
      <alignment horizontal="right"/>
    </xf>
    <xf numFmtId="176" fontId="13" fillId="2" borderId="3" xfId="9" applyNumberFormat="1" applyFont="1" applyFill="1" applyBorder="1" applyAlignment="1">
      <alignment horizontal="right"/>
    </xf>
    <xf numFmtId="0" fontId="13" fillId="0" borderId="0" xfId="0" applyFont="1"/>
    <xf numFmtId="176" fontId="13" fillId="2" borderId="5" xfId="9" applyNumberFormat="1" applyFont="1" applyFill="1" applyBorder="1" applyAlignment="1">
      <alignment horizontal="right"/>
    </xf>
    <xf numFmtId="176" fontId="13" fillId="2" borderId="12" xfId="9" applyNumberFormat="1" applyFont="1" applyFill="1" applyBorder="1" applyAlignment="1">
      <alignment horizontal="right"/>
    </xf>
    <xf numFmtId="176" fontId="13" fillId="2" borderId="0" xfId="9" applyNumberFormat="1" applyFont="1" applyFill="1" applyAlignment="1">
      <alignment horizontal="right"/>
    </xf>
    <xf numFmtId="176" fontId="19" fillId="2" borderId="6" xfId="9" applyNumberFormat="1" applyFont="1" applyFill="1" applyBorder="1" applyAlignment="1">
      <alignment horizontal="right"/>
    </xf>
    <xf numFmtId="176" fontId="19" fillId="2" borderId="7" xfId="9" applyNumberFormat="1" applyFont="1" applyFill="1" applyBorder="1" applyAlignment="1">
      <alignment horizontal="right"/>
    </xf>
    <xf numFmtId="176" fontId="19" fillId="2" borderId="2" xfId="9" applyNumberFormat="1" applyFont="1" applyFill="1" applyBorder="1" applyAlignment="1">
      <alignment horizontal="right"/>
    </xf>
    <xf numFmtId="175" fontId="13" fillId="2" borderId="5" xfId="9" applyNumberFormat="1" applyFont="1" applyFill="1" applyBorder="1" applyAlignment="1">
      <alignment horizontal="right"/>
    </xf>
    <xf numFmtId="175" fontId="13" fillId="2" borderId="12" xfId="9" applyNumberFormat="1" applyFont="1" applyFill="1" applyBorder="1" applyAlignment="1">
      <alignment horizontal="right"/>
    </xf>
    <xf numFmtId="175" fontId="13" fillId="2" borderId="0" xfId="9" applyNumberFormat="1" applyFont="1" applyFill="1" applyAlignment="1">
      <alignment horizontal="right"/>
    </xf>
    <xf numFmtId="173" fontId="19" fillId="2" borderId="6" xfId="9" applyNumberFormat="1" applyFont="1" applyFill="1" applyBorder="1" applyAlignment="1">
      <alignment horizontal="right"/>
    </xf>
    <xf numFmtId="173" fontId="19" fillId="2" borderId="7" xfId="9" applyNumberFormat="1" applyFont="1" applyFill="1" applyBorder="1" applyAlignment="1">
      <alignment horizontal="right"/>
    </xf>
    <xf numFmtId="173" fontId="19" fillId="2" borderId="2" xfId="9" applyNumberFormat="1" applyFont="1" applyFill="1" applyBorder="1" applyAlignment="1">
      <alignment horizontal="right"/>
    </xf>
    <xf numFmtId="10" fontId="19" fillId="7" borderId="1" xfId="0" applyNumberFormat="1" applyFont="1" applyFill="1" applyBorder="1" applyAlignment="1">
      <alignment horizontal="center"/>
    </xf>
    <xf numFmtId="0" fontId="17" fillId="0" borderId="0" xfId="0" applyFont="1"/>
    <xf numFmtId="10" fontId="13" fillId="2" borderId="2" xfId="2" applyNumberFormat="1" applyFont="1" applyFill="1" applyBorder="1" applyAlignment="1">
      <alignment horizontal="center"/>
    </xf>
    <xf numFmtId="10" fontId="19" fillId="2" borderId="1" xfId="2" applyNumberFormat="1" applyFont="1" applyFill="1" applyBorder="1" applyAlignment="1">
      <alignment horizontal="center"/>
    </xf>
    <xf numFmtId="168" fontId="12" fillId="12" borderId="4" xfId="0" applyNumberFormat="1" applyFont="1" applyFill="1" applyBorder="1" applyAlignment="1">
      <alignment shrinkToFit="1"/>
    </xf>
    <xf numFmtId="168" fontId="12" fillId="12" borderId="1" xfId="0" applyNumberFormat="1" applyFont="1" applyFill="1" applyBorder="1" applyAlignment="1">
      <alignment shrinkToFit="1"/>
    </xf>
    <xf numFmtId="168" fontId="12" fillId="12" borderId="13" xfId="0" applyNumberFormat="1" applyFont="1" applyFill="1" applyBorder="1" applyAlignment="1">
      <alignment shrinkToFit="1"/>
    </xf>
    <xf numFmtId="168" fontId="12" fillId="12" borderId="14" xfId="0" applyNumberFormat="1" applyFont="1" applyFill="1" applyBorder="1" applyAlignment="1">
      <alignment shrinkToFit="1"/>
    </xf>
    <xf numFmtId="0" fontId="29" fillId="14" borderId="0" xfId="0" applyFont="1" applyFill="1" applyAlignment="1">
      <alignment horizontal="left"/>
    </xf>
    <xf numFmtId="168" fontId="39" fillId="10" borderId="5" xfId="0" applyNumberFormat="1" applyFont="1" applyFill="1" applyBorder="1" applyAlignment="1">
      <alignment shrinkToFit="1"/>
    </xf>
    <xf numFmtId="168" fontId="39" fillId="10" borderId="0" xfId="0" applyNumberFormat="1" applyFont="1" applyFill="1" applyAlignment="1">
      <alignment shrinkToFit="1"/>
    </xf>
    <xf numFmtId="0" fontId="13" fillId="14" borderId="0" xfId="0" applyFont="1" applyFill="1"/>
    <xf numFmtId="0" fontId="13" fillId="14" borderId="0" xfId="0" applyFont="1" applyFill="1" applyAlignment="1">
      <alignment horizontal="left"/>
    </xf>
    <xf numFmtId="0" fontId="19" fillId="10" borderId="0" xfId="0" applyFont="1" applyFill="1"/>
    <xf numFmtId="168" fontId="19" fillId="10" borderId="5" xfId="0" applyNumberFormat="1" applyFont="1" applyFill="1" applyBorder="1" applyAlignment="1">
      <alignment shrinkToFit="1"/>
    </xf>
    <xf numFmtId="168" fontId="19" fillId="10" borderId="0" xfId="0" applyNumberFormat="1" applyFont="1" applyFill="1" applyAlignment="1">
      <alignment shrinkToFit="1"/>
    </xf>
    <xf numFmtId="0" fontId="13" fillId="2" borderId="0" xfId="0" applyFont="1" applyFill="1"/>
    <xf numFmtId="168" fontId="19" fillId="2" borderId="2" xfId="0" applyNumberFormat="1" applyFont="1" applyFill="1" applyBorder="1" applyAlignment="1">
      <alignment shrinkToFit="1"/>
    </xf>
    <xf numFmtId="0" fontId="39" fillId="10" borderId="15" xfId="0" applyFont="1" applyFill="1" applyBorder="1"/>
    <xf numFmtId="168" fontId="39" fillId="10" borderId="12" xfId="0" applyNumberFormat="1" applyFont="1" applyFill="1" applyBorder="1" applyAlignment="1">
      <alignment shrinkToFit="1"/>
    </xf>
    <xf numFmtId="168" fontId="39" fillId="10" borderId="15" xfId="0" applyNumberFormat="1" applyFont="1" applyFill="1" applyBorder="1" applyAlignment="1">
      <alignment shrinkToFit="1"/>
    </xf>
    <xf numFmtId="0" fontId="19" fillId="14" borderId="2" xfId="0" applyFont="1" applyFill="1" applyBorder="1"/>
    <xf numFmtId="168" fontId="13" fillId="14" borderId="5" xfId="0" applyNumberFormat="1" applyFont="1" applyFill="1" applyBorder="1" applyAlignment="1" applyProtection="1">
      <alignment shrinkToFit="1"/>
      <protection locked="0"/>
    </xf>
    <xf numFmtId="3" fontId="13" fillId="14" borderId="5" xfId="0" applyNumberFormat="1" applyFont="1" applyFill="1" applyBorder="1"/>
    <xf numFmtId="0" fontId="13" fillId="14" borderId="5" xfId="0" applyFont="1" applyFill="1" applyBorder="1"/>
    <xf numFmtId="168" fontId="19" fillId="14" borderId="6" xfId="0" applyNumberFormat="1" applyFont="1" applyFill="1" applyBorder="1" applyAlignment="1">
      <alignment shrinkToFit="1"/>
    </xf>
    <xf numFmtId="168" fontId="30" fillId="14" borderId="5" xfId="0" applyNumberFormat="1" applyFont="1" applyFill="1" applyBorder="1" applyAlignment="1" applyProtection="1">
      <alignment shrinkToFit="1"/>
      <protection locked="0"/>
    </xf>
    <xf numFmtId="168" fontId="29" fillId="14" borderId="5" xfId="0" applyNumberFormat="1" applyFont="1" applyFill="1" applyBorder="1" applyAlignment="1" applyProtection="1">
      <alignment shrinkToFit="1"/>
      <protection locked="0"/>
    </xf>
    <xf numFmtId="0" fontId="41" fillId="14" borderId="0" xfId="0" applyFont="1" applyFill="1"/>
    <xf numFmtId="0" fontId="29" fillId="14" borderId="0" xfId="0" applyFont="1" applyFill="1" applyAlignment="1">
      <alignment horizontal="left" indent="2"/>
    </xf>
    <xf numFmtId="9" fontId="17" fillId="14" borderId="5" xfId="2" applyFont="1" applyFill="1" applyBorder="1"/>
    <xf numFmtId="9" fontId="41" fillId="14" borderId="5" xfId="2" applyFont="1" applyFill="1" applyBorder="1"/>
    <xf numFmtId="0" fontId="40" fillId="10" borderId="1" xfId="0" applyFont="1" applyFill="1" applyBorder="1"/>
    <xf numFmtId="0" fontId="40" fillId="10" borderId="4" xfId="0" applyFont="1" applyFill="1" applyBorder="1"/>
    <xf numFmtId="0" fontId="23" fillId="14" borderId="0" xfId="0" applyFont="1" applyFill="1"/>
    <xf numFmtId="0" fontId="39" fillId="14" borderId="0" xfId="0" applyFont="1" applyFill="1" applyAlignment="1">
      <alignment horizontal="left" indent="1"/>
    </xf>
    <xf numFmtId="0" fontId="29" fillId="14" borderId="0" xfId="0" applyFont="1" applyFill="1" applyAlignment="1">
      <alignment horizontal="left" indent="1"/>
    </xf>
    <xf numFmtId="0" fontId="29" fillId="14" borderId="0" xfId="0" quotePrefix="1" applyFont="1" applyFill="1" applyAlignment="1">
      <alignment horizontal="left" indent="1"/>
    </xf>
    <xf numFmtId="0" fontId="39" fillId="14" borderId="2" xfId="0" applyFont="1" applyFill="1" applyBorder="1" applyAlignment="1">
      <alignment horizontal="left" indent="1"/>
    </xf>
    <xf numFmtId="0" fontId="20" fillId="14" borderId="0" xfId="0" applyFont="1" applyFill="1"/>
    <xf numFmtId="0" fontId="39" fillId="14" borderId="1" xfId="0" applyFont="1" applyFill="1" applyBorder="1"/>
    <xf numFmtId="168" fontId="20" fillId="14" borderId="5" xfId="0" applyNumberFormat="1" applyFont="1" applyFill="1" applyBorder="1" applyAlignment="1">
      <alignment horizontal="right" shrinkToFit="1"/>
    </xf>
    <xf numFmtId="168" fontId="29" fillId="14" borderId="5" xfId="0" applyNumberFormat="1" applyFont="1" applyFill="1" applyBorder="1" applyAlignment="1">
      <alignment horizontal="right" shrinkToFit="1"/>
    </xf>
    <xf numFmtId="168" fontId="39" fillId="14" borderId="6" xfId="0" applyNumberFormat="1" applyFont="1" applyFill="1" applyBorder="1" applyAlignment="1">
      <alignment horizontal="right" shrinkToFit="1"/>
    </xf>
    <xf numFmtId="168" fontId="23" fillId="14" borderId="5" xfId="0" applyNumberFormat="1" applyFont="1" applyFill="1" applyBorder="1" applyAlignment="1">
      <alignment horizontal="right" shrinkToFit="1"/>
    </xf>
    <xf numFmtId="168" fontId="39" fillId="14" borderId="4" xfId="0" applyNumberFormat="1" applyFont="1" applyFill="1" applyBorder="1" applyAlignment="1">
      <alignment horizontal="right" shrinkToFit="1"/>
    </xf>
    <xf numFmtId="0" fontId="24" fillId="11" borderId="1" xfId="0" applyFont="1" applyFill="1" applyBorder="1" applyAlignment="1">
      <alignment horizontal="left"/>
    </xf>
    <xf numFmtId="0" fontId="13" fillId="14" borderId="0" xfId="0" applyFont="1" applyFill="1" applyAlignment="1" applyProtection="1">
      <alignment horizontal="left" indent="1" shrinkToFit="1"/>
      <protection locked="0"/>
    </xf>
    <xf numFmtId="0" fontId="13" fillId="14" borderId="8" xfId="0" applyFont="1" applyFill="1" applyBorder="1" applyAlignment="1" applyProtection="1">
      <alignment horizontal="left" indent="1" shrinkToFit="1"/>
      <protection locked="0"/>
    </xf>
    <xf numFmtId="3" fontId="39" fillId="14" borderId="5" xfId="0" applyNumberFormat="1" applyFont="1" applyFill="1" applyBorder="1" applyAlignment="1">
      <alignment horizontal="center" shrinkToFit="1"/>
    </xf>
    <xf numFmtId="0" fontId="46" fillId="14" borderId="6" xfId="0" applyFont="1" applyFill="1" applyBorder="1" applyAlignment="1" applyProtection="1">
      <alignment horizontal="center" shrinkToFit="1"/>
      <protection locked="0"/>
    </xf>
    <xf numFmtId="168" fontId="39" fillId="14" borderId="5" xfId="0" applyNumberFormat="1" applyFont="1" applyFill="1" applyBorder="1" applyAlignment="1">
      <alignment horizontal="right" shrinkToFit="1"/>
    </xf>
    <xf numFmtId="0" fontId="13" fillId="14" borderId="0" xfId="0" applyFont="1" applyFill="1" applyAlignment="1">
      <alignment shrinkToFit="1"/>
    </xf>
    <xf numFmtId="0" fontId="13" fillId="14" borderId="2" xfId="0" applyFont="1" applyFill="1" applyBorder="1" applyAlignment="1">
      <alignment shrinkToFit="1"/>
    </xf>
    <xf numFmtId="3" fontId="19" fillId="14" borderId="5" xfId="0" applyNumberFormat="1" applyFont="1" applyFill="1" applyBorder="1" applyAlignment="1">
      <alignment horizontal="center" shrinkToFit="1"/>
    </xf>
    <xf numFmtId="0" fontId="13" fillId="14" borderId="6" xfId="0" applyFont="1" applyFill="1" applyBorder="1" applyAlignment="1">
      <alignment shrinkToFit="1"/>
    </xf>
    <xf numFmtId="168" fontId="19" fillId="14" borderId="5" xfId="0" applyNumberFormat="1" applyFont="1" applyFill="1" applyBorder="1" applyAlignment="1">
      <alignment horizontal="right" shrinkToFit="1"/>
    </xf>
    <xf numFmtId="168" fontId="19" fillId="14" borderId="6" xfId="0" applyNumberFormat="1" applyFont="1" applyFill="1" applyBorder="1" applyAlignment="1">
      <alignment horizontal="right" shrinkToFit="1"/>
    </xf>
    <xf numFmtId="3" fontId="39" fillId="2" borderId="5" xfId="2" applyNumberFormat="1" applyFont="1" applyFill="1" applyBorder="1" applyAlignment="1">
      <alignment horizontal="right" shrinkToFit="1"/>
    </xf>
    <xf numFmtId="168" fontId="39" fillId="2" borderId="6" xfId="0" applyNumberFormat="1" applyFont="1" applyFill="1" applyBorder="1" applyAlignment="1">
      <alignment horizontal="right" shrinkToFit="1"/>
    </xf>
    <xf numFmtId="167" fontId="45" fillId="10" borderId="1" xfId="0" applyNumberFormat="1" applyFont="1" applyFill="1" applyBorder="1" applyAlignment="1">
      <alignment horizontal="left" shrinkToFit="1"/>
    </xf>
    <xf numFmtId="38" fontId="45" fillId="10" borderId="4" xfId="0" applyNumberFormat="1" applyFont="1" applyFill="1" applyBorder="1" applyAlignment="1">
      <alignment horizontal="center" shrinkToFit="1"/>
    </xf>
    <xf numFmtId="3" fontId="45" fillId="10" borderId="1" xfId="0" applyNumberFormat="1" applyFont="1" applyFill="1" applyBorder="1" applyAlignment="1">
      <alignment horizontal="right" shrinkToFit="1"/>
    </xf>
    <xf numFmtId="3" fontId="45" fillId="10" borderId="4" xfId="0" applyNumberFormat="1" applyFont="1" applyFill="1" applyBorder="1" applyAlignment="1">
      <alignment horizontal="right" shrinkToFit="1"/>
    </xf>
    <xf numFmtId="3" fontId="40" fillId="14" borderId="1" xfId="0" applyNumberFormat="1" applyFont="1" applyFill="1" applyBorder="1" applyAlignment="1">
      <alignment shrinkToFit="1"/>
    </xf>
    <xf numFmtId="3" fontId="40" fillId="14" borderId="14" xfId="0" applyNumberFormat="1" applyFont="1" applyFill="1" applyBorder="1" applyAlignment="1">
      <alignment shrinkToFit="1"/>
    </xf>
    <xf numFmtId="3" fontId="40" fillId="14" borderId="1" xfId="0" applyNumberFormat="1" applyFont="1" applyFill="1" applyBorder="1" applyAlignment="1">
      <alignment horizontal="right" shrinkToFit="1"/>
    </xf>
    <xf numFmtId="3" fontId="40" fillId="14" borderId="4" xfId="0" applyNumberFormat="1" applyFont="1" applyFill="1" applyBorder="1" applyAlignment="1">
      <alignment horizontal="right" shrinkToFit="1"/>
    </xf>
    <xf numFmtId="3" fontId="39" fillId="2" borderId="15" xfId="0" applyNumberFormat="1" applyFont="1" applyFill="1" applyBorder="1" applyAlignment="1">
      <alignment horizontal="left" indent="1" shrinkToFit="1"/>
    </xf>
    <xf numFmtId="3" fontId="40" fillId="2" borderId="5" xfId="0" applyNumberFormat="1" applyFont="1" applyFill="1" applyBorder="1" applyAlignment="1">
      <alignment horizontal="right" shrinkToFit="1"/>
    </xf>
    <xf numFmtId="3" fontId="32" fillId="2" borderId="5" xfId="0" applyNumberFormat="1" applyFont="1" applyFill="1" applyBorder="1" applyAlignment="1">
      <alignment horizontal="right" shrinkToFit="1"/>
    </xf>
    <xf numFmtId="0" fontId="39" fillId="14" borderId="1" xfId="0" applyFont="1" applyFill="1" applyBorder="1" applyProtection="1">
      <protection hidden="1"/>
    </xf>
    <xf numFmtId="0" fontId="29" fillId="14" borderId="4" xfId="0" applyFont="1" applyFill="1" applyBorder="1" applyProtection="1">
      <protection hidden="1"/>
    </xf>
    <xf numFmtId="171" fontId="39" fillId="14" borderId="1" xfId="0" applyNumberFormat="1" applyFont="1" applyFill="1" applyBorder="1" applyProtection="1">
      <protection hidden="1"/>
    </xf>
    <xf numFmtId="0" fontId="13" fillId="2" borderId="1" xfId="0" applyFont="1" applyFill="1" applyBorder="1" applyProtection="1">
      <protection hidden="1"/>
    </xf>
    <xf numFmtId="0" fontId="13" fillId="2" borderId="4" xfId="0" applyFont="1" applyFill="1" applyBorder="1" applyProtection="1">
      <protection hidden="1"/>
    </xf>
    <xf numFmtId="3" fontId="13" fillId="2" borderId="1" xfId="0" applyNumberFormat="1" applyFont="1" applyFill="1" applyBorder="1" applyProtection="1">
      <protection hidden="1"/>
    </xf>
    <xf numFmtId="0" fontId="13" fillId="2" borderId="0" xfId="0" applyFont="1" applyFill="1" applyProtection="1">
      <protection hidden="1"/>
    </xf>
    <xf numFmtId="0" fontId="13" fillId="2" borderId="5" xfId="0" applyFont="1" applyFill="1" applyBorder="1" applyProtection="1">
      <protection hidden="1"/>
    </xf>
    <xf numFmtId="3" fontId="13" fillId="2" borderId="9" xfId="0" applyNumberFormat="1" applyFont="1" applyFill="1" applyBorder="1" applyProtection="1">
      <protection hidden="1"/>
    </xf>
    <xf numFmtId="3" fontId="13" fillId="2" borderId="3" xfId="0" applyNumberFormat="1" applyFont="1" applyFill="1" applyBorder="1" applyProtection="1">
      <protection hidden="1"/>
    </xf>
    <xf numFmtId="3" fontId="13" fillId="2" borderId="12" xfId="0" applyNumberFormat="1" applyFont="1" applyFill="1" applyBorder="1" applyProtection="1">
      <protection hidden="1"/>
    </xf>
    <xf numFmtId="3" fontId="13" fillId="2" borderId="0" xfId="0" applyNumberFormat="1" applyFont="1" applyFill="1" applyProtection="1">
      <protection hidden="1"/>
    </xf>
    <xf numFmtId="0" fontId="13" fillId="2" borderId="2" xfId="0" applyFont="1" applyFill="1" applyBorder="1" applyProtection="1">
      <protection hidden="1"/>
    </xf>
    <xf numFmtId="0" fontId="13" fillId="2" borderId="6" xfId="0" applyFont="1" applyFill="1" applyBorder="1" applyProtection="1">
      <protection hidden="1"/>
    </xf>
    <xf numFmtId="3" fontId="13" fillId="2" borderId="2" xfId="0" applyNumberFormat="1" applyFont="1" applyFill="1" applyBorder="1" applyProtection="1">
      <protection hidden="1"/>
    </xf>
    <xf numFmtId="3" fontId="40" fillId="10" borderId="1" xfId="0" applyNumberFormat="1" applyFont="1" applyFill="1" applyBorder="1" applyAlignment="1">
      <alignment shrinkToFit="1"/>
    </xf>
    <xf numFmtId="168" fontId="23" fillId="10" borderId="14" xfId="0" applyNumberFormat="1" applyFont="1" applyFill="1" applyBorder="1" applyAlignment="1">
      <alignment horizontal="center" shrinkToFit="1"/>
    </xf>
    <xf numFmtId="168" fontId="23" fillId="10" borderId="1" xfId="0" applyNumberFormat="1" applyFont="1" applyFill="1" applyBorder="1" applyAlignment="1">
      <alignment horizontal="right" shrinkToFit="1"/>
    </xf>
    <xf numFmtId="168" fontId="23" fillId="10" borderId="4" xfId="0" applyNumberFormat="1" applyFont="1" applyFill="1" applyBorder="1" applyAlignment="1">
      <alignment horizontal="right" shrinkToFit="1"/>
    </xf>
    <xf numFmtId="3" fontId="39" fillId="14" borderId="0" xfId="0" applyNumberFormat="1" applyFont="1" applyFill="1" applyAlignment="1">
      <alignment horizontal="left" indent="1" shrinkToFit="1"/>
    </xf>
    <xf numFmtId="3" fontId="41" fillId="14" borderId="0" xfId="0" applyNumberFormat="1" applyFont="1" applyFill="1" applyAlignment="1">
      <alignment horizontal="left" indent="2" shrinkToFit="1"/>
    </xf>
    <xf numFmtId="3" fontId="20" fillId="14" borderId="2" xfId="0" applyNumberFormat="1" applyFont="1" applyFill="1" applyBorder="1" applyAlignment="1">
      <alignment shrinkToFit="1"/>
    </xf>
    <xf numFmtId="168" fontId="39" fillId="14" borderId="5" xfId="0" applyNumberFormat="1" applyFont="1" applyFill="1" applyBorder="1" applyAlignment="1" applyProtection="1">
      <alignment horizontal="center" shrinkToFit="1"/>
      <protection locked="0"/>
    </xf>
    <xf numFmtId="168" fontId="41" fillId="14" borderId="5" xfId="0" applyNumberFormat="1" applyFont="1" applyFill="1" applyBorder="1" applyAlignment="1" applyProtection="1">
      <alignment horizontal="center" shrinkToFit="1"/>
      <protection locked="0"/>
    </xf>
    <xf numFmtId="168" fontId="31" fillId="14" borderId="5" xfId="0" applyNumberFormat="1" applyFont="1" applyFill="1" applyBorder="1" applyAlignment="1" applyProtection="1">
      <alignment horizontal="center" shrinkToFit="1"/>
      <protection locked="0"/>
    </xf>
    <xf numFmtId="168" fontId="20" fillId="14" borderId="6" xfId="0" applyNumberFormat="1" applyFont="1" applyFill="1" applyBorder="1" applyAlignment="1">
      <alignment horizontal="center" shrinkToFit="1"/>
    </xf>
    <xf numFmtId="168" fontId="39" fillId="14" borderId="5" xfId="0" applyNumberFormat="1" applyFont="1" applyFill="1" applyBorder="1" applyAlignment="1">
      <alignment shrinkToFit="1"/>
    </xf>
    <xf numFmtId="168" fontId="41" fillId="14" borderId="5" xfId="0" applyNumberFormat="1" applyFont="1" applyFill="1" applyBorder="1" applyAlignment="1">
      <alignment shrinkToFit="1"/>
    </xf>
    <xf numFmtId="168" fontId="20" fillId="14" borderId="6" xfId="0" applyNumberFormat="1" applyFont="1" applyFill="1" applyBorder="1" applyAlignment="1">
      <alignment shrinkToFit="1"/>
    </xf>
    <xf numFmtId="3" fontId="39" fillId="14" borderId="0" xfId="0" applyNumberFormat="1" applyFont="1" applyFill="1" applyAlignment="1">
      <alignment shrinkToFit="1"/>
    </xf>
    <xf numFmtId="3" fontId="39" fillId="14" borderId="2" xfId="0" applyNumberFormat="1" applyFont="1" applyFill="1" applyBorder="1" applyAlignment="1">
      <alignment shrinkToFit="1"/>
    </xf>
    <xf numFmtId="168" fontId="23" fillId="14" borderId="15" xfId="0" applyNumberFormat="1" applyFont="1" applyFill="1" applyBorder="1" applyAlignment="1">
      <alignment horizontal="center" shrinkToFit="1"/>
    </xf>
    <xf numFmtId="168" fontId="23" fillId="14" borderId="8" xfId="0" applyNumberFormat="1" applyFont="1" applyFill="1" applyBorder="1" applyAlignment="1">
      <alignment horizontal="center" shrinkToFit="1"/>
    </xf>
    <xf numFmtId="168" fontId="40" fillId="14" borderId="1" xfId="0" applyNumberFormat="1" applyFont="1" applyFill="1" applyBorder="1" applyAlignment="1">
      <alignment shrinkToFit="1"/>
    </xf>
    <xf numFmtId="3" fontId="17" fillId="14" borderId="0" xfId="0" applyNumberFormat="1" applyFont="1" applyFill="1" applyAlignment="1">
      <alignment horizontal="left" indent="2" shrinkToFit="1"/>
    </xf>
    <xf numFmtId="3" fontId="13" fillId="14" borderId="5" xfId="0" applyNumberFormat="1" applyFont="1" applyFill="1" applyBorder="1" applyAlignment="1">
      <alignment horizontal="right" shrinkToFit="1"/>
    </xf>
    <xf numFmtId="3" fontId="32" fillId="14" borderId="6" xfId="0" applyNumberFormat="1" applyFont="1" applyFill="1" applyBorder="1" applyAlignment="1">
      <alignment horizontal="right" shrinkToFit="1"/>
    </xf>
    <xf numFmtId="3" fontId="19" fillId="14" borderId="0" xfId="0" applyNumberFormat="1" applyFont="1" applyFill="1" applyAlignment="1">
      <alignment horizontal="left" indent="1" shrinkToFit="1"/>
    </xf>
    <xf numFmtId="3" fontId="19" fillId="14" borderId="2" xfId="0" applyNumberFormat="1" applyFont="1" applyFill="1" applyBorder="1" applyAlignment="1">
      <alignment horizontal="left" indent="1" shrinkToFit="1"/>
    </xf>
    <xf numFmtId="3" fontId="13" fillId="14" borderId="6" xfId="0" applyNumberFormat="1" applyFont="1" applyFill="1" applyBorder="1" applyAlignment="1">
      <alignment horizontal="right" shrinkToFit="1"/>
    </xf>
    <xf numFmtId="172" fontId="40" fillId="10" borderId="1" xfId="0" applyNumberFormat="1" applyFont="1" applyFill="1" applyBorder="1" applyAlignment="1">
      <alignment horizontal="right" shrinkToFit="1"/>
    </xf>
    <xf numFmtId="172" fontId="40" fillId="10" borderId="4" xfId="0" applyNumberFormat="1" applyFont="1" applyFill="1" applyBorder="1" applyAlignment="1">
      <alignment horizontal="right" shrinkToFit="1"/>
    </xf>
    <xf numFmtId="172" fontId="13" fillId="2" borderId="5" xfId="0" applyNumberFormat="1" applyFont="1" applyFill="1" applyBorder="1" applyAlignment="1">
      <alignment horizontal="right" shrinkToFit="1"/>
    </xf>
    <xf numFmtId="1" fontId="40" fillId="7" borderId="1" xfId="0" applyNumberFormat="1" applyFont="1" applyFill="1" applyBorder="1" applyAlignment="1">
      <alignment horizontal="right" shrinkToFit="1"/>
    </xf>
    <xf numFmtId="3" fontId="40" fillId="7" borderId="4" xfId="0" applyNumberFormat="1" applyFont="1" applyFill="1" applyBorder="1" applyAlignment="1">
      <alignment horizontal="right" shrinkToFit="1"/>
    </xf>
    <xf numFmtId="3" fontId="40" fillId="7" borderId="1" xfId="0" applyNumberFormat="1" applyFont="1" applyFill="1" applyBorder="1" applyAlignment="1">
      <alignment horizontal="right" shrinkToFit="1"/>
    </xf>
    <xf numFmtId="3" fontId="40" fillId="0" borderId="1" xfId="0" applyNumberFormat="1" applyFont="1" applyFill="1" applyBorder="1" applyAlignment="1">
      <alignment shrinkToFit="1"/>
    </xf>
    <xf numFmtId="168" fontId="40" fillId="0" borderId="1" xfId="0" applyNumberFormat="1" applyFont="1" applyFill="1" applyBorder="1" applyAlignment="1">
      <alignment shrinkToFit="1"/>
    </xf>
    <xf numFmtId="0" fontId="20" fillId="0" borderId="0" xfId="0" applyFont="1" applyFill="1"/>
    <xf numFmtId="0" fontId="23" fillId="0" borderId="0" xfId="0" applyFont="1" applyFill="1"/>
    <xf numFmtId="172" fontId="13" fillId="14" borderId="0" xfId="0" applyNumberFormat="1" applyFont="1" applyFill="1" applyAlignment="1">
      <alignment horizontal="left" indent="1" shrinkToFit="1"/>
    </xf>
    <xf numFmtId="3" fontId="44" fillId="14" borderId="2" xfId="0" applyNumberFormat="1" applyFont="1" applyFill="1" applyBorder="1" applyAlignment="1">
      <alignment horizontal="left" indent="2" shrinkToFit="1"/>
    </xf>
    <xf numFmtId="3" fontId="32" fillId="14" borderId="5" xfId="0" applyNumberFormat="1" applyFont="1" applyFill="1" applyBorder="1" applyAlignment="1">
      <alignment horizontal="right" shrinkToFit="1"/>
    </xf>
    <xf numFmtId="177" fontId="29" fillId="14" borderId="0" xfId="0" applyNumberFormat="1" applyFont="1" applyFill="1" applyAlignment="1">
      <alignment horizontal="left" indent="1" shrinkToFit="1"/>
    </xf>
    <xf numFmtId="3" fontId="29" fillId="14" borderId="0" xfId="0" applyNumberFormat="1" applyFont="1" applyFill="1" applyAlignment="1">
      <alignment horizontal="left" indent="1" shrinkToFit="1"/>
    </xf>
    <xf numFmtId="0" fontId="39" fillId="14" borderId="0" xfId="0" applyFont="1" applyFill="1" applyAlignment="1">
      <alignment horizontal="left" indent="1" shrinkToFit="1"/>
    </xf>
    <xf numFmtId="0" fontId="29" fillId="14" borderId="2" xfId="0" applyFont="1" applyFill="1" applyBorder="1" applyAlignment="1">
      <alignment horizontal="left" indent="1" shrinkToFit="1"/>
    </xf>
    <xf numFmtId="168" fontId="40" fillId="14" borderId="5" xfId="0" applyNumberFormat="1" applyFont="1" applyFill="1" applyBorder="1" applyAlignment="1">
      <alignment horizontal="right" shrinkToFit="1"/>
    </xf>
    <xf numFmtId="168" fontId="32" fillId="14" borderId="6" xfId="0" applyNumberFormat="1" applyFont="1" applyFill="1" applyBorder="1" applyAlignment="1">
      <alignment horizontal="right" shrinkToFit="1"/>
    </xf>
    <xf numFmtId="3" fontId="41" fillId="14" borderId="0" xfId="0" applyNumberFormat="1" applyFont="1" applyFill="1" applyAlignment="1">
      <alignment horizontal="left" indent="1" shrinkToFit="1"/>
    </xf>
    <xf numFmtId="3" fontId="29" fillId="14" borderId="2" xfId="0" applyNumberFormat="1" applyFont="1" applyFill="1" applyBorder="1" applyAlignment="1">
      <alignment horizontal="left" indent="1" shrinkToFit="1"/>
    </xf>
    <xf numFmtId="3" fontId="42" fillId="14" borderId="5" xfId="0" applyNumberFormat="1" applyFont="1" applyFill="1" applyBorder="1" applyAlignment="1">
      <alignment horizontal="right" shrinkToFit="1"/>
    </xf>
    <xf numFmtId="3" fontId="40" fillId="10" borderId="1" xfId="0" applyNumberFormat="1" applyFont="1" applyFill="1" applyBorder="1" applyAlignment="1">
      <alignment horizontal="right" shrinkToFit="1"/>
    </xf>
    <xf numFmtId="3" fontId="40" fillId="10" borderId="4" xfId="0" applyNumberFormat="1" applyFont="1" applyFill="1" applyBorder="1" applyAlignment="1">
      <alignment horizontal="right" shrinkToFit="1"/>
    </xf>
    <xf numFmtId="1" fontId="19" fillId="7" borderId="0" xfId="2" applyNumberFormat="1" applyFont="1" applyFill="1" applyAlignment="1">
      <alignment horizontal="right"/>
    </xf>
    <xf numFmtId="0" fontId="12" fillId="10" borderId="0" xfId="0" applyFont="1" applyFill="1" applyAlignment="1">
      <alignment horizontal="center"/>
    </xf>
    <xf numFmtId="0" fontId="20" fillId="7" borderId="0" xfId="0" applyFont="1" applyFill="1"/>
    <xf numFmtId="0" fontId="53" fillId="6" borderId="0" xfId="0" applyFont="1" applyFill="1" applyAlignment="1" applyProtection="1">
      <alignment shrinkToFit="1"/>
      <protection locked="0"/>
    </xf>
    <xf numFmtId="0" fontId="53" fillId="6" borderId="3" xfId="0" applyFont="1" applyFill="1" applyBorder="1" applyAlignment="1" applyProtection="1">
      <alignment shrinkToFit="1"/>
      <protection locked="0"/>
    </xf>
    <xf numFmtId="169" fontId="53" fillId="6" borderId="0" xfId="0" applyNumberFormat="1" applyFont="1" applyFill="1" applyAlignment="1" applyProtection="1">
      <alignment shrinkToFit="1"/>
      <protection locked="0"/>
    </xf>
    <xf numFmtId="0" fontId="54" fillId="14" borderId="2" xfId="0" applyFont="1" applyFill="1" applyBorder="1"/>
    <xf numFmtId="0" fontId="11" fillId="11" borderId="1" xfId="0" applyFont="1" applyFill="1" applyBorder="1" applyAlignment="1">
      <alignment horizontal="center"/>
    </xf>
    <xf numFmtId="0" fontId="54" fillId="14" borderId="0" xfId="0" applyFont="1" applyFill="1" applyBorder="1"/>
    <xf numFmtId="9" fontId="54" fillId="14" borderId="0" xfId="2" applyFont="1" applyFill="1" applyBorder="1"/>
    <xf numFmtId="3" fontId="54" fillId="14" borderId="0" xfId="2" applyNumberFormat="1" applyFont="1" applyFill="1" applyBorder="1"/>
    <xf numFmtId="0" fontId="18" fillId="15" borderId="19" xfId="0" applyFont="1" applyFill="1" applyBorder="1" applyAlignment="1">
      <alignment horizontal="left" vertical="center"/>
    </xf>
    <xf numFmtId="3" fontId="54" fillId="14" borderId="2" xfId="2" applyNumberFormat="1" applyFont="1" applyFill="1" applyBorder="1"/>
    <xf numFmtId="0" fontId="55" fillId="14" borderId="0" xfId="0" applyFont="1" applyFill="1" applyBorder="1"/>
    <xf numFmtId="3" fontId="14" fillId="14" borderId="0" xfId="0" applyNumberFormat="1" applyFont="1" applyFill="1" applyBorder="1"/>
    <xf numFmtId="3" fontId="13" fillId="14" borderId="0" xfId="0" applyNumberFormat="1" applyFont="1" applyFill="1" applyBorder="1"/>
    <xf numFmtId="0" fontId="13" fillId="14" borderId="0" xfId="0" applyFont="1" applyFill="1" applyBorder="1"/>
    <xf numFmtId="0" fontId="17" fillId="14" borderId="0" xfId="0" applyFont="1" applyFill="1" applyBorder="1"/>
    <xf numFmtId="9" fontId="17" fillId="14" borderId="0" xfId="2" applyFont="1" applyFill="1" applyBorder="1"/>
    <xf numFmtId="0" fontId="14" fillId="14" borderId="0" xfId="0" applyFont="1" applyFill="1" applyBorder="1"/>
    <xf numFmtId="0" fontId="20" fillId="2" borderId="25" xfId="0" applyFont="1" applyFill="1" applyBorder="1"/>
    <xf numFmtId="0" fontId="20" fillId="2" borderId="26" xfId="0" applyFont="1" applyFill="1" applyBorder="1"/>
    <xf numFmtId="0" fontId="20" fillId="2" borderId="27" xfId="0" applyFont="1" applyFill="1" applyBorder="1"/>
    <xf numFmtId="0" fontId="52" fillId="2" borderId="20" xfId="0" applyFont="1" applyFill="1" applyBorder="1" applyAlignment="1">
      <alignment vertical="center"/>
    </xf>
    <xf numFmtId="0" fontId="20" fillId="2" borderId="20" xfId="0" applyFont="1" applyFill="1" applyBorder="1"/>
    <xf numFmtId="0" fontId="14" fillId="2" borderId="20" xfId="0" applyFont="1" applyFill="1" applyBorder="1"/>
    <xf numFmtId="0" fontId="13" fillId="2" borderId="20" xfId="0" applyFont="1" applyFill="1" applyBorder="1"/>
    <xf numFmtId="0" fontId="20" fillId="2" borderId="22" xfId="0" applyFont="1" applyFill="1" applyBorder="1"/>
    <xf numFmtId="0" fontId="20" fillId="2" borderId="0" xfId="0" applyFont="1" applyFill="1" applyBorder="1"/>
    <xf numFmtId="0" fontId="20" fillId="2" borderId="21" xfId="0" applyFont="1" applyFill="1" applyBorder="1"/>
    <xf numFmtId="0" fontId="52" fillId="2" borderId="21" xfId="0" applyFont="1" applyFill="1" applyBorder="1" applyAlignment="1">
      <alignment vertical="center"/>
    </xf>
    <xf numFmtId="0" fontId="14" fillId="2" borderId="21" xfId="0" applyFont="1" applyFill="1" applyBorder="1"/>
    <xf numFmtId="0" fontId="13" fillId="2" borderId="21" xfId="0" applyFont="1" applyFill="1" applyBorder="1"/>
    <xf numFmtId="0" fontId="20" fillId="2" borderId="24" xfId="0" applyFont="1" applyFill="1" applyBorder="1"/>
    <xf numFmtId="0" fontId="13" fillId="2" borderId="0" xfId="0" applyFont="1" applyFill="1" applyBorder="1"/>
    <xf numFmtId="0" fontId="20" fillId="2" borderId="23" xfId="0" applyFont="1" applyFill="1" applyBorder="1"/>
    <xf numFmtId="0" fontId="26" fillId="3" borderId="10" xfId="0" applyFont="1" applyFill="1" applyBorder="1" applyAlignment="1">
      <alignment horizontal="center" vertical="center"/>
    </xf>
  </cellXfs>
  <cellStyles count="12">
    <cellStyle name="&quot;&quot;grey&amp;blue" xfId="5" xr:uid="{AE0BF2E3-FD8D-4C9A-878B-8194ED0E7EAA}"/>
    <cellStyle name="Hyperlink" xfId="7" builtinId="8"/>
    <cellStyle name="Hyperlink 2" xfId="10" xr:uid="{ABA86D01-ECFB-4744-8E0B-D6366078F852}"/>
    <cellStyle name="input '" xfId="9" xr:uid="{94C7E2A7-F1A8-4954-A9E1-65468DC3B718}"/>
    <cellStyle name="input %" xfId="6" xr:uid="{9E62C05D-7EFE-41C3-947E-066D559989B1}"/>
    <cellStyle name="Input 2" xfId="11" xr:uid="{849AC740-AEC1-47F8-B5E6-E4CE62238D18}"/>
    <cellStyle name="Normal" xfId="0" builtinId="0"/>
    <cellStyle name="Normal 2" xfId="1" xr:uid="{00000000-0005-0000-0000-000003000000}"/>
    <cellStyle name="Normal 3" xfId="4" xr:uid="{30F406C5-9044-45A2-8CF5-443FF19E5D06}"/>
    <cellStyle name="Percent" xfId="2" builtinId="5"/>
    <cellStyle name="Percent 2" xfId="3" xr:uid="{00000000-0005-0000-0000-000005000000}"/>
    <cellStyle name="RB style" xfId="8" xr:uid="{04DAC8D3-5CD1-4870-ACC7-264628B7C367}"/>
  </cellStyles>
  <dxfs count="0"/>
  <tableStyles count="0" defaultTableStyle="TableStyleMedium2" defaultPivotStyle="PivotStyleLight16"/>
  <colors>
    <mruColors>
      <color rgb="FFE92213"/>
      <color rgb="FF184B71"/>
      <color rgb="FF538DF3"/>
      <color rgb="FFF9F9F9"/>
      <color rgb="FFDDD9C4"/>
      <color rgb="FF2240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Manrope-Ligh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Dashboard!$C$6</c:f>
              <c:strCache>
                <c:ptCount val="1"/>
                <c:pt idx="0">
                  <c:v># of total customers</c:v>
                </c:pt>
              </c:strCache>
            </c:strRef>
          </c:tx>
          <c:spPr>
            <a:solidFill>
              <a:srgbClr val="184B7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>
                        <a:lumMod val="50000"/>
                      </a:schemeClr>
                    </a:solidFill>
                    <a:latin typeface="Manrope-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Dashboard!$E$5:$L$5</c:f>
              <c:numCache>
                <c:formatCode>General</c:formatCode>
                <c:ptCount val="8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</c:numCache>
            </c:numRef>
          </c:cat>
          <c:val>
            <c:numRef>
              <c:f>Dashboard!$E$6:$L$6</c:f>
              <c:numCache>
                <c:formatCode>#,##0</c:formatCode>
                <c:ptCount val="8"/>
                <c:pt idx="0">
                  <c:v>206.00514017860982</c:v>
                </c:pt>
                <c:pt idx="1">
                  <c:v>528.90230033294165</c:v>
                </c:pt>
                <c:pt idx="2">
                  <c:v>899.68000312238587</c:v>
                </c:pt>
                <c:pt idx="3">
                  <c:v>1308.8042502915696</c:v>
                </c:pt>
                <c:pt idx="4">
                  <c:v>1755.1403323809218</c:v>
                </c:pt>
                <c:pt idx="5">
                  <c:v>2113.9840329185467</c:v>
                </c:pt>
                <c:pt idx="6">
                  <c:v>2363.57282471493</c:v>
                </c:pt>
                <c:pt idx="7">
                  <c:v>2589.5417169135239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2F-4E48-B294-A7A37EE2DF2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03072703"/>
        <c:axId val="103092383"/>
        <c:extLst>
          <c:ext xmlns:c15="http://schemas.microsoft.com/office/drawing/2012/chart" uri="{02D57815-91ED-43cb-92C2-25804820EDAC}">
            <c15:filteredBar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Dashboard!$C$8</c15:sqref>
                        </c15:formulaRef>
                      </c:ext>
                    </c:extLst>
                    <c:strCache>
                      <c:ptCount val="1"/>
                      <c:pt idx="0">
                        <c:v>Transactional volume, MUSD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Dashboard!$E$8:$L$8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170.59236031020214</c:v>
                      </c:pt>
                      <c:pt idx="1">
                        <c:v>831.33721008594569</c:v>
                      </c:pt>
                      <c:pt idx="2">
                        <c:v>1843.8543406641897</c:v>
                      </c:pt>
                      <c:pt idx="3">
                        <c:v>3115.140954888047</c:v>
                      </c:pt>
                      <c:pt idx="4">
                        <c:v>4644.6424782539116</c:v>
                      </c:pt>
                      <c:pt idx="5">
                        <c:v>6459.208291842413</c:v>
                      </c:pt>
                      <c:pt idx="6">
                        <c:v>8191.9234688227425</c:v>
                      </c:pt>
                      <c:pt idx="7">
                        <c:v>9928.7315972461693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442F-4E48-B294-A7A37EE2DF24}"/>
                  </c:ext>
                </c:extLst>
              </c15:ser>
            </c15:filteredBarSeries>
            <c15:filteredBarSeries>
              <c15:ser>
                <c:idx val="3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Dashboard!$C$9</c15:sqref>
                        </c15:formulaRef>
                      </c:ext>
                    </c:extLst>
                    <c:strCache>
                      <c:ptCount val="1"/>
                      <c:pt idx="0">
                        <c:v>Total revenue, kUSD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Dashboard!$E$9:$L$9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576.60217784848317</c:v>
                      </c:pt>
                      <c:pt idx="1">
                        <c:v>2859.9659947947544</c:v>
                      </c:pt>
                      <c:pt idx="2">
                        <c:v>6399.8267472585439</c:v>
                      </c:pt>
                      <c:pt idx="3">
                        <c:v>10804.392607500726</c:v>
                      </c:pt>
                      <c:pt idx="4">
                        <c:v>16391.206284169832</c:v>
                      </c:pt>
                      <c:pt idx="5">
                        <c:v>22786.341172234501</c:v>
                      </c:pt>
                      <c:pt idx="6">
                        <c:v>28888.537078058864</c:v>
                      </c:pt>
                      <c:pt idx="7">
                        <c:v>35001.380794917983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442F-4E48-B294-A7A37EE2DF24}"/>
                  </c:ext>
                </c:extLst>
              </c15:ser>
            </c15:filteredBarSeries>
            <c15:filteredBarSeries>
              <c15:ser>
                <c:idx val="4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Dashboard!$C$10</c15:sqref>
                        </c15:formulaRef>
                      </c:ext>
                    </c:extLst>
                    <c:strCache>
                      <c:ptCount val="1"/>
                      <c:pt idx="0">
                        <c:v>Net profit, kUSD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Dashboard!$E$10:$L$10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-80.753952246782688</c:v>
                      </c:pt>
                      <c:pt idx="1">
                        <c:v>365.77191598356819</c:v>
                      </c:pt>
                      <c:pt idx="2">
                        <c:v>1703.3352899777653</c:v>
                      </c:pt>
                      <c:pt idx="3">
                        <c:v>3192.173020063417</c:v>
                      </c:pt>
                      <c:pt idx="4">
                        <c:v>4739.1796397307407</c:v>
                      </c:pt>
                      <c:pt idx="5">
                        <c:v>7213.3962533700678</c:v>
                      </c:pt>
                      <c:pt idx="6">
                        <c:v>9679.4230235743144</c:v>
                      </c:pt>
                      <c:pt idx="7">
                        <c:v>12220.501844574854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442F-4E48-B294-A7A37EE2DF24}"/>
                  </c:ext>
                </c:extLst>
              </c15:ser>
            </c15:filteredBarSeries>
            <c15:filteredBarSeries>
              <c15:ser>
                <c:idx val="5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Dashboard!$C$11</c15:sqref>
                        </c15:formulaRef>
                      </c:ext>
                    </c:extLst>
                    <c:strCache>
                      <c:ptCount val="1"/>
                      <c:pt idx="0">
                        <c:v>Net profit, margin, %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Dashboard!$E$11:$L$11</c15:sqref>
                        </c15:formulaRef>
                      </c:ext>
                    </c:extLst>
                    <c:numCache>
                      <c:formatCode>0%</c:formatCode>
                      <c:ptCount val="8"/>
                      <c:pt idx="0">
                        <c:v>-0.14005141733613577</c:v>
                      </c:pt>
                      <c:pt idx="1">
                        <c:v>0.12789379896449357</c:v>
                      </c:pt>
                      <c:pt idx="2">
                        <c:v>0.26615334402722901</c:v>
                      </c:pt>
                      <c:pt idx="3">
                        <c:v>0.29545140907294659</c:v>
                      </c:pt>
                      <c:pt idx="4">
                        <c:v>0.28912940009227434</c:v>
                      </c:pt>
                      <c:pt idx="5">
                        <c:v>0.31656667469543992</c:v>
                      </c:pt>
                      <c:pt idx="6">
                        <c:v>0.33506103121178588</c:v>
                      </c:pt>
                      <c:pt idx="7">
                        <c:v>0.34914342140322668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442F-4E48-B294-A7A37EE2DF24}"/>
                  </c:ext>
                </c:extLst>
              </c15:ser>
            </c15:filteredBarSeries>
            <c15:filteredBarSeries>
              <c15:ser>
                <c:idx val="6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Dashboard!$C$13</c15:sqref>
                        </c15:formulaRef>
                      </c:ext>
                    </c:extLst>
                    <c:strCache>
                      <c:ptCount val="1"/>
                      <c:pt idx="0">
                        <c:v>Total Capex, kUSD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Dashboard!$E$13:$L$13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108.33333333333329</c:v>
                      </c:pt>
                      <c:pt idx="1">
                        <c:v>530.06666666666661</c:v>
                      </c:pt>
                      <c:pt idx="2">
                        <c:v>50.5</c:v>
                      </c:pt>
                      <c:pt idx="3">
                        <c:v>2051.5100000000002</c:v>
                      </c:pt>
                      <c:pt idx="4">
                        <c:v>199.99999999999997</c:v>
                      </c:pt>
                      <c:pt idx="5">
                        <c:v>204</c:v>
                      </c:pt>
                      <c:pt idx="6">
                        <c:v>208.08</c:v>
                      </c:pt>
                      <c:pt idx="7">
                        <c:v>212.24159999999995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442F-4E48-B294-A7A37EE2DF24}"/>
                  </c:ext>
                </c:extLst>
              </c15:ser>
            </c15:filteredBarSeries>
            <c15:filteredBarSeries>
              <c15:ser>
                <c:idx val="7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Dashboard!$C$14</c15:sqref>
                        </c15:formulaRef>
                      </c:ext>
                    </c:extLst>
                    <c:strCache>
                      <c:ptCount val="1"/>
                      <c:pt idx="0">
                        <c:v>Necessary Investments, kUSD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Dashboard!$E$14:$L$14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200</c:v>
                      </c:pt>
                      <c:pt idx="1">
                        <c:v>500</c:v>
                      </c:pt>
                      <c:pt idx="2">
                        <c:v>0</c:v>
                      </c:pt>
                      <c:pt idx="3">
                        <c:v>2000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442F-4E48-B294-A7A37EE2DF24}"/>
                  </c:ext>
                </c:extLst>
              </c15:ser>
            </c15:filteredBarSeries>
            <c15:filteredBarSeries>
              <c15:ser>
                <c:idx val="8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Dashboard!$C$15</c15:sqref>
                        </c15:formulaRef>
                      </c:ext>
                    </c:extLst>
                    <c:strCache>
                      <c:ptCount val="1"/>
                      <c:pt idx="0">
                        <c:v>ROI, %</c:v>
                      </c:pt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Dashboard!$E$15:$L$15</c15:sqref>
                        </c15:formulaRef>
                      </c:ext>
                    </c:extLst>
                    <c:numCache>
                      <c:formatCode>0%</c:formatCode>
                      <c:ptCount val="8"/>
                      <c:pt idx="0">
                        <c:v>-0.40376976123391345</c:v>
                      </c:pt>
                      <c:pt idx="1">
                        <c:v>0.5225313085479546</c:v>
                      </c:pt>
                      <c:pt idx="2">
                        <c:v>2.4333361285396649</c:v>
                      </c:pt>
                      <c:pt idx="3">
                        <c:v>1.1822863037271916</c:v>
                      </c:pt>
                      <c:pt idx="4">
                        <c:v>1.7552517184187928</c:v>
                      </c:pt>
                      <c:pt idx="5">
                        <c:v>2.6716282419889139</c:v>
                      </c:pt>
                      <c:pt idx="6">
                        <c:v>3.584971490212709</c:v>
                      </c:pt>
                      <c:pt idx="7">
                        <c:v>4.5261117942869831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442F-4E48-B294-A7A37EE2DF24}"/>
                  </c:ext>
                </c:extLst>
              </c15:ser>
            </c15:filteredBarSeries>
          </c:ext>
        </c:extLst>
      </c:barChart>
      <c:catAx>
        <c:axId val="103072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>
                    <a:lumMod val="50000"/>
                  </a:schemeClr>
                </a:solidFill>
                <a:latin typeface="Manrope-Light"/>
                <a:ea typeface="+mn-ea"/>
                <a:cs typeface="+mn-cs"/>
              </a:defRPr>
            </a:pPr>
            <a:endParaRPr lang="en-US"/>
          </a:p>
        </c:txPr>
        <c:crossAx val="103092383"/>
        <c:crosses val="autoZero"/>
        <c:auto val="1"/>
        <c:lblAlgn val="ctr"/>
        <c:lblOffset val="100"/>
        <c:noMultiLvlLbl val="0"/>
      </c:catAx>
      <c:valAx>
        <c:axId val="10309238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03072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2">
              <a:lumMod val="50000"/>
            </a:schemeClr>
          </a:solidFill>
          <a:latin typeface="Manrope-Ligh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Manrope-Ligh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1"/>
          <c:tx>
            <c:strRef>
              <c:f>Dashboard!$C$8</c:f>
              <c:strCache>
                <c:ptCount val="1"/>
                <c:pt idx="0">
                  <c:v>Transactional volume, MUSD</c:v>
                </c:pt>
              </c:strCache>
              <c:extLst xmlns:c15="http://schemas.microsoft.com/office/drawing/2012/chart"/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>
                        <a:lumMod val="50000"/>
                      </a:schemeClr>
                    </a:solidFill>
                    <a:latin typeface="Manrope-Ligh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Dashboard!$E$5:$L$5</c:f>
              <c:numCache>
                <c:formatCode>General</c:formatCode>
                <c:ptCount val="8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</c:numCache>
              <c:extLst xmlns:c15="http://schemas.microsoft.com/office/drawing/2012/chart"/>
            </c:numRef>
          </c:cat>
          <c:val>
            <c:numRef>
              <c:f>Dashboard!$E$8:$L$8</c:f>
              <c:numCache>
                <c:formatCode>#,##0</c:formatCode>
                <c:ptCount val="8"/>
                <c:pt idx="0">
                  <c:v>170.59236031020214</c:v>
                </c:pt>
                <c:pt idx="1">
                  <c:v>831.33721008594569</c:v>
                </c:pt>
                <c:pt idx="2">
                  <c:v>1843.8543406641897</c:v>
                </c:pt>
                <c:pt idx="3">
                  <c:v>3115.140954888047</c:v>
                </c:pt>
                <c:pt idx="4">
                  <c:v>4644.6424782539116</c:v>
                </c:pt>
                <c:pt idx="5">
                  <c:v>6459.208291842413</c:v>
                </c:pt>
                <c:pt idx="6">
                  <c:v>8191.9234688227425</c:v>
                </c:pt>
                <c:pt idx="7">
                  <c:v>9928.7315972461693</c:v>
                </c:pt>
              </c:numCache>
              <c:extLst xmlns:c15="http://schemas.microsoft.com/office/drawing/2012/chart"/>
            </c:numRef>
          </c:val>
          <c:extLst>
            <c:ext xmlns:c16="http://schemas.microsoft.com/office/drawing/2014/chart" uri="{C3380CC4-5D6E-409C-BE32-E72D297353CC}">
              <c16:uniqueId val="{00000001-E94C-4971-8762-87690CB494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03072703"/>
        <c:axId val="103092383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Dashboard!$C$6</c15:sqref>
                        </c15:formulaRef>
                      </c:ext>
                    </c:extLst>
                    <c:strCache>
                      <c:ptCount val="1"/>
                      <c:pt idx="0">
                        <c:v># of total customers</c:v>
                      </c:pt>
                    </c:strCache>
                  </c:strRef>
                </c:tx>
                <c:spPr>
                  <a:solidFill>
                    <a:srgbClr val="184B7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Dashboard!$E$6:$L$6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206.00514017860982</c:v>
                      </c:pt>
                      <c:pt idx="1">
                        <c:v>528.90230033294165</c:v>
                      </c:pt>
                      <c:pt idx="2">
                        <c:v>899.68000312238587</c:v>
                      </c:pt>
                      <c:pt idx="3">
                        <c:v>1308.8042502915696</c:v>
                      </c:pt>
                      <c:pt idx="4">
                        <c:v>1755.1403323809218</c:v>
                      </c:pt>
                      <c:pt idx="5">
                        <c:v>2113.9840329185467</c:v>
                      </c:pt>
                      <c:pt idx="6">
                        <c:v>2363.57282471493</c:v>
                      </c:pt>
                      <c:pt idx="7">
                        <c:v>2589.5417169135239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E94C-4971-8762-87690CB494A1}"/>
                  </c:ext>
                </c:extLst>
              </c15:ser>
            </c15:filteredBarSeries>
            <c15:filteredBar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Dashboard!$C$9</c15:sqref>
                        </c15:formulaRef>
                      </c:ext>
                    </c:extLst>
                    <c:strCache>
                      <c:ptCount val="1"/>
                      <c:pt idx="0">
                        <c:v>Total revenue, kUSD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Dashboard!$E$9:$L$9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576.60217784848317</c:v>
                      </c:pt>
                      <c:pt idx="1">
                        <c:v>2859.9659947947544</c:v>
                      </c:pt>
                      <c:pt idx="2">
                        <c:v>6399.8267472585439</c:v>
                      </c:pt>
                      <c:pt idx="3">
                        <c:v>10804.392607500726</c:v>
                      </c:pt>
                      <c:pt idx="4">
                        <c:v>16391.206284169832</c:v>
                      </c:pt>
                      <c:pt idx="5">
                        <c:v>22786.341172234501</c:v>
                      </c:pt>
                      <c:pt idx="6">
                        <c:v>28888.537078058864</c:v>
                      </c:pt>
                      <c:pt idx="7">
                        <c:v>35001.380794917983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E94C-4971-8762-87690CB494A1}"/>
                  </c:ext>
                </c:extLst>
              </c15:ser>
            </c15:filteredBarSeries>
            <c15:filteredBar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Dashboard!$C$10</c15:sqref>
                        </c15:formulaRef>
                      </c:ext>
                    </c:extLst>
                    <c:strCache>
                      <c:ptCount val="1"/>
                      <c:pt idx="0">
                        <c:v>Net profit, kUSD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Dashboard!$E$10:$L$10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-80.753952246782688</c:v>
                      </c:pt>
                      <c:pt idx="1">
                        <c:v>365.77191598356819</c:v>
                      </c:pt>
                      <c:pt idx="2">
                        <c:v>1703.3352899777653</c:v>
                      </c:pt>
                      <c:pt idx="3">
                        <c:v>3192.173020063417</c:v>
                      </c:pt>
                      <c:pt idx="4">
                        <c:v>4739.1796397307407</c:v>
                      </c:pt>
                      <c:pt idx="5">
                        <c:v>7213.3962533700678</c:v>
                      </c:pt>
                      <c:pt idx="6">
                        <c:v>9679.4230235743144</c:v>
                      </c:pt>
                      <c:pt idx="7">
                        <c:v>12220.501844574854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E94C-4971-8762-87690CB494A1}"/>
                  </c:ext>
                </c:extLst>
              </c15:ser>
            </c15:filteredBarSeries>
            <c15:filteredBarSeries>
              <c15:ser>
                <c:idx val="5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Dashboard!$C$11</c15:sqref>
                        </c15:formulaRef>
                      </c:ext>
                    </c:extLst>
                    <c:strCache>
                      <c:ptCount val="1"/>
                      <c:pt idx="0">
                        <c:v>Net profit, margin, %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Dashboard!$E$11:$L$11</c15:sqref>
                        </c15:formulaRef>
                      </c:ext>
                    </c:extLst>
                    <c:numCache>
                      <c:formatCode>0%</c:formatCode>
                      <c:ptCount val="8"/>
                      <c:pt idx="0">
                        <c:v>-0.14005141733613577</c:v>
                      </c:pt>
                      <c:pt idx="1">
                        <c:v>0.12789379896449357</c:v>
                      </c:pt>
                      <c:pt idx="2">
                        <c:v>0.26615334402722901</c:v>
                      </c:pt>
                      <c:pt idx="3">
                        <c:v>0.29545140907294659</c:v>
                      </c:pt>
                      <c:pt idx="4">
                        <c:v>0.28912940009227434</c:v>
                      </c:pt>
                      <c:pt idx="5">
                        <c:v>0.31656667469543992</c:v>
                      </c:pt>
                      <c:pt idx="6">
                        <c:v>0.33506103121178588</c:v>
                      </c:pt>
                      <c:pt idx="7">
                        <c:v>0.34914342140322668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E94C-4971-8762-87690CB494A1}"/>
                  </c:ext>
                </c:extLst>
              </c15:ser>
            </c15:filteredBarSeries>
            <c15:filteredBar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Dashboard!$C$13</c15:sqref>
                        </c15:formulaRef>
                      </c:ext>
                    </c:extLst>
                    <c:strCache>
                      <c:ptCount val="1"/>
                      <c:pt idx="0">
                        <c:v>Total Capex, kUSD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Dashboard!$E$13:$L$13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108.33333333333329</c:v>
                      </c:pt>
                      <c:pt idx="1">
                        <c:v>530.06666666666661</c:v>
                      </c:pt>
                      <c:pt idx="2">
                        <c:v>50.5</c:v>
                      </c:pt>
                      <c:pt idx="3">
                        <c:v>2051.5100000000002</c:v>
                      </c:pt>
                      <c:pt idx="4">
                        <c:v>199.99999999999997</c:v>
                      </c:pt>
                      <c:pt idx="5">
                        <c:v>204</c:v>
                      </c:pt>
                      <c:pt idx="6">
                        <c:v>208.08</c:v>
                      </c:pt>
                      <c:pt idx="7">
                        <c:v>212.24159999999995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E94C-4971-8762-87690CB494A1}"/>
                  </c:ext>
                </c:extLst>
              </c15:ser>
            </c15:filteredBarSeries>
            <c15:filteredBar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Dashboard!$C$14</c15:sqref>
                        </c15:formulaRef>
                      </c:ext>
                    </c:extLst>
                    <c:strCache>
                      <c:ptCount val="1"/>
                      <c:pt idx="0">
                        <c:v>Necessary Investments, kUSD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Dashboard!$E$14:$L$14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200</c:v>
                      </c:pt>
                      <c:pt idx="1">
                        <c:v>500</c:v>
                      </c:pt>
                      <c:pt idx="2">
                        <c:v>0</c:v>
                      </c:pt>
                      <c:pt idx="3">
                        <c:v>2000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E94C-4971-8762-87690CB494A1}"/>
                  </c:ext>
                </c:extLst>
              </c15:ser>
            </c15:filteredBarSeries>
            <c15:filteredBar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Dashboard!$C$15</c15:sqref>
                        </c15:formulaRef>
                      </c:ext>
                    </c:extLst>
                    <c:strCache>
                      <c:ptCount val="1"/>
                      <c:pt idx="0">
                        <c:v>ROI, %</c:v>
                      </c:pt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Dashboard!$E$15:$L$15</c15:sqref>
                        </c15:formulaRef>
                      </c:ext>
                    </c:extLst>
                    <c:numCache>
                      <c:formatCode>0%</c:formatCode>
                      <c:ptCount val="8"/>
                      <c:pt idx="0">
                        <c:v>-0.40376976123391345</c:v>
                      </c:pt>
                      <c:pt idx="1">
                        <c:v>0.5225313085479546</c:v>
                      </c:pt>
                      <c:pt idx="2">
                        <c:v>2.4333361285396649</c:v>
                      </c:pt>
                      <c:pt idx="3">
                        <c:v>1.1822863037271916</c:v>
                      </c:pt>
                      <c:pt idx="4">
                        <c:v>1.7552517184187928</c:v>
                      </c:pt>
                      <c:pt idx="5">
                        <c:v>2.6716282419889139</c:v>
                      </c:pt>
                      <c:pt idx="6">
                        <c:v>3.584971490212709</c:v>
                      </c:pt>
                      <c:pt idx="7">
                        <c:v>4.5261117942869831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E94C-4971-8762-87690CB494A1}"/>
                  </c:ext>
                </c:extLst>
              </c15:ser>
            </c15:filteredBarSeries>
          </c:ext>
        </c:extLst>
      </c:barChart>
      <c:catAx>
        <c:axId val="103072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>
                    <a:lumMod val="50000"/>
                  </a:schemeClr>
                </a:solidFill>
                <a:latin typeface="Manrope-Light"/>
                <a:ea typeface="+mn-ea"/>
                <a:cs typeface="+mn-cs"/>
              </a:defRPr>
            </a:pPr>
            <a:endParaRPr lang="en-US"/>
          </a:p>
        </c:txPr>
        <c:crossAx val="103092383"/>
        <c:crosses val="autoZero"/>
        <c:auto val="1"/>
        <c:lblAlgn val="ctr"/>
        <c:lblOffset val="100"/>
        <c:noMultiLvlLbl val="0"/>
      </c:catAx>
      <c:valAx>
        <c:axId val="10309238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03072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2">
              <a:lumMod val="50000"/>
            </a:schemeClr>
          </a:solidFill>
          <a:latin typeface="Manrope-Ligh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Manrope-Light"/>
                <a:ea typeface="+mn-ea"/>
                <a:cs typeface="+mn-cs"/>
              </a:defRPr>
            </a:pPr>
            <a:r>
              <a:rPr lang="en-US" sz="1100"/>
              <a:t>Annual revenue, kUSD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Manrope-Ligh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2"/>
          <c:tx>
            <c:strRef>
              <c:f>Dashboard!$C$9</c:f>
              <c:strCache>
                <c:ptCount val="1"/>
                <c:pt idx="0">
                  <c:v>Total revenue, kUSD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rgbClr val="184B7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>
                        <a:lumMod val="50000"/>
                      </a:schemeClr>
                    </a:solidFill>
                    <a:latin typeface="Manrope-Ligh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Dashboard!$E$5:$L$5</c:f>
              <c:numCache>
                <c:formatCode>General</c:formatCode>
                <c:ptCount val="8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</c:numCache>
              <c:extLst xmlns:c15="http://schemas.microsoft.com/office/drawing/2012/chart"/>
            </c:numRef>
          </c:cat>
          <c:val>
            <c:numRef>
              <c:f>Dashboard!$E$9:$L$9</c:f>
              <c:numCache>
                <c:formatCode>#,##0</c:formatCode>
                <c:ptCount val="8"/>
                <c:pt idx="0">
                  <c:v>576.60217784848317</c:v>
                </c:pt>
                <c:pt idx="1">
                  <c:v>2859.9659947947544</c:v>
                </c:pt>
                <c:pt idx="2">
                  <c:v>6399.8267472585439</c:v>
                </c:pt>
                <c:pt idx="3">
                  <c:v>10804.392607500726</c:v>
                </c:pt>
                <c:pt idx="4">
                  <c:v>16391.206284169832</c:v>
                </c:pt>
                <c:pt idx="5">
                  <c:v>22786.341172234501</c:v>
                </c:pt>
                <c:pt idx="6">
                  <c:v>28888.537078058864</c:v>
                </c:pt>
                <c:pt idx="7">
                  <c:v>35001.380794917983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2-B748-40F8-B6DA-A67545D0FA5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3072703"/>
        <c:axId val="103092383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Dashboard!$C$6</c15:sqref>
                        </c15:formulaRef>
                      </c:ext>
                    </c:extLst>
                    <c:strCache>
                      <c:ptCount val="1"/>
                      <c:pt idx="0">
                        <c:v># of total customers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Dashboard!$E$6:$L$6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206.00514017860982</c:v>
                      </c:pt>
                      <c:pt idx="1">
                        <c:v>528.90230033294165</c:v>
                      </c:pt>
                      <c:pt idx="2">
                        <c:v>899.68000312238587</c:v>
                      </c:pt>
                      <c:pt idx="3">
                        <c:v>1308.8042502915696</c:v>
                      </c:pt>
                      <c:pt idx="4">
                        <c:v>1755.1403323809218</c:v>
                      </c:pt>
                      <c:pt idx="5">
                        <c:v>2113.9840329185467</c:v>
                      </c:pt>
                      <c:pt idx="6">
                        <c:v>2363.57282471493</c:v>
                      </c:pt>
                      <c:pt idx="7">
                        <c:v>2589.5417169135239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B748-40F8-B6DA-A67545D0FA5E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Dashboard!$C$8</c15:sqref>
                        </c15:formulaRef>
                      </c:ext>
                    </c:extLst>
                    <c:strCache>
                      <c:ptCount val="1"/>
                      <c:pt idx="0">
                        <c:v>Transactional volume, MUSD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Dashboard!$E$8:$L$8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170.59236031020214</c:v>
                      </c:pt>
                      <c:pt idx="1">
                        <c:v>831.33721008594569</c:v>
                      </c:pt>
                      <c:pt idx="2">
                        <c:v>1843.8543406641897</c:v>
                      </c:pt>
                      <c:pt idx="3">
                        <c:v>3115.140954888047</c:v>
                      </c:pt>
                      <c:pt idx="4">
                        <c:v>4644.6424782539116</c:v>
                      </c:pt>
                      <c:pt idx="5">
                        <c:v>6459.208291842413</c:v>
                      </c:pt>
                      <c:pt idx="6">
                        <c:v>8191.9234688227425</c:v>
                      </c:pt>
                      <c:pt idx="7">
                        <c:v>9928.7315972461693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B748-40F8-B6DA-A67545D0FA5E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Dashboard!$C$10</c15:sqref>
                        </c15:formulaRef>
                      </c:ext>
                    </c:extLst>
                    <c:strCache>
                      <c:ptCount val="1"/>
                      <c:pt idx="0">
                        <c:v>Net profit, kUSD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Dashboard!$E$10:$L$10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-80.753952246782688</c:v>
                      </c:pt>
                      <c:pt idx="1">
                        <c:v>365.77191598356819</c:v>
                      </c:pt>
                      <c:pt idx="2">
                        <c:v>1703.3352899777653</c:v>
                      </c:pt>
                      <c:pt idx="3">
                        <c:v>3192.173020063417</c:v>
                      </c:pt>
                      <c:pt idx="4">
                        <c:v>4739.1796397307407</c:v>
                      </c:pt>
                      <c:pt idx="5">
                        <c:v>7213.3962533700678</c:v>
                      </c:pt>
                      <c:pt idx="6">
                        <c:v>9679.4230235743144</c:v>
                      </c:pt>
                      <c:pt idx="7">
                        <c:v>12220.501844574854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B748-40F8-B6DA-A67545D0FA5E}"/>
                  </c:ext>
                </c:extLst>
              </c15:ser>
            </c15:filteredLineSeries>
            <c15:filteredLineSeries>
              <c15:ser>
                <c:idx val="5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Dashboard!$C$11</c15:sqref>
                        </c15:formulaRef>
                      </c:ext>
                    </c:extLst>
                    <c:strCache>
                      <c:ptCount val="1"/>
                      <c:pt idx="0">
                        <c:v>Net profit, margin, %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Dashboard!$E$11:$L$11</c15:sqref>
                        </c15:formulaRef>
                      </c:ext>
                    </c:extLst>
                    <c:numCache>
                      <c:formatCode>0%</c:formatCode>
                      <c:ptCount val="8"/>
                      <c:pt idx="0">
                        <c:v>-0.14005141733613577</c:v>
                      </c:pt>
                      <c:pt idx="1">
                        <c:v>0.12789379896449357</c:v>
                      </c:pt>
                      <c:pt idx="2">
                        <c:v>0.26615334402722901</c:v>
                      </c:pt>
                      <c:pt idx="3">
                        <c:v>0.29545140907294659</c:v>
                      </c:pt>
                      <c:pt idx="4">
                        <c:v>0.28912940009227434</c:v>
                      </c:pt>
                      <c:pt idx="5">
                        <c:v>0.31656667469543992</c:v>
                      </c:pt>
                      <c:pt idx="6">
                        <c:v>0.33506103121178588</c:v>
                      </c:pt>
                      <c:pt idx="7">
                        <c:v>0.34914342140322668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B748-40F8-B6DA-A67545D0FA5E}"/>
                  </c:ext>
                </c:extLst>
              </c15:ser>
            </c15:filteredLineSeries>
            <c15:filteredLine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Dashboard!$C$13</c15:sqref>
                        </c15:formulaRef>
                      </c:ext>
                    </c:extLst>
                    <c:strCache>
                      <c:ptCount val="1"/>
                      <c:pt idx="0">
                        <c:v>Total Capex, kUSD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Dashboard!$E$13:$L$13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108.33333333333329</c:v>
                      </c:pt>
                      <c:pt idx="1">
                        <c:v>530.06666666666661</c:v>
                      </c:pt>
                      <c:pt idx="2">
                        <c:v>50.5</c:v>
                      </c:pt>
                      <c:pt idx="3">
                        <c:v>2051.5100000000002</c:v>
                      </c:pt>
                      <c:pt idx="4">
                        <c:v>199.99999999999997</c:v>
                      </c:pt>
                      <c:pt idx="5">
                        <c:v>204</c:v>
                      </c:pt>
                      <c:pt idx="6">
                        <c:v>208.08</c:v>
                      </c:pt>
                      <c:pt idx="7">
                        <c:v>212.24159999999995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B748-40F8-B6DA-A67545D0FA5E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Dashboard!$C$14</c15:sqref>
                        </c15:formulaRef>
                      </c:ext>
                    </c:extLst>
                    <c:strCache>
                      <c:ptCount val="1"/>
                      <c:pt idx="0">
                        <c:v>Necessary Investments, kUSD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Dashboard!$E$14:$L$14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200</c:v>
                      </c:pt>
                      <c:pt idx="1">
                        <c:v>500</c:v>
                      </c:pt>
                      <c:pt idx="2">
                        <c:v>0</c:v>
                      </c:pt>
                      <c:pt idx="3">
                        <c:v>2000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B748-40F8-B6DA-A67545D0FA5E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Dashboard!$C$15</c15:sqref>
                        </c15:formulaRef>
                      </c:ext>
                    </c:extLst>
                    <c:strCache>
                      <c:ptCount val="1"/>
                      <c:pt idx="0">
                        <c:v>ROI, %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>
                              <a:lumMod val="50000"/>
                            </a:schemeClr>
                          </a:solidFill>
                          <a:latin typeface="Manrope-Ligh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Dashboard!$E$15:$L$15</c15:sqref>
                        </c15:formulaRef>
                      </c:ext>
                    </c:extLst>
                    <c:numCache>
                      <c:formatCode>0%</c:formatCode>
                      <c:ptCount val="8"/>
                      <c:pt idx="0">
                        <c:v>-0.40376976123391345</c:v>
                      </c:pt>
                      <c:pt idx="1">
                        <c:v>0.5225313085479546</c:v>
                      </c:pt>
                      <c:pt idx="2">
                        <c:v>2.4333361285396649</c:v>
                      </c:pt>
                      <c:pt idx="3">
                        <c:v>1.1822863037271916</c:v>
                      </c:pt>
                      <c:pt idx="4">
                        <c:v>1.7552517184187928</c:v>
                      </c:pt>
                      <c:pt idx="5">
                        <c:v>2.6716282419889139</c:v>
                      </c:pt>
                      <c:pt idx="6">
                        <c:v>3.584971490212709</c:v>
                      </c:pt>
                      <c:pt idx="7">
                        <c:v>4.5261117942869831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B748-40F8-B6DA-A67545D0FA5E}"/>
                  </c:ext>
                </c:extLst>
              </c15:ser>
            </c15:filteredLineSeries>
          </c:ext>
        </c:extLst>
      </c:lineChart>
      <c:catAx>
        <c:axId val="103072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>
                    <a:lumMod val="50000"/>
                  </a:schemeClr>
                </a:solidFill>
                <a:latin typeface="Manrope-Light"/>
                <a:ea typeface="+mn-ea"/>
                <a:cs typeface="+mn-cs"/>
              </a:defRPr>
            </a:pPr>
            <a:endParaRPr lang="en-US"/>
          </a:p>
        </c:txPr>
        <c:crossAx val="103092383"/>
        <c:crosses val="autoZero"/>
        <c:auto val="1"/>
        <c:lblAlgn val="ctr"/>
        <c:lblOffset val="100"/>
        <c:noMultiLvlLbl val="0"/>
      </c:catAx>
      <c:valAx>
        <c:axId val="10309238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03072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2">
              <a:lumMod val="50000"/>
            </a:schemeClr>
          </a:solidFill>
          <a:latin typeface="Manrope-Ligh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Manrope-Light"/>
                <a:ea typeface="+mn-ea"/>
                <a:cs typeface="+mn-cs"/>
              </a:defRPr>
            </a:pPr>
            <a:r>
              <a:rPr lang="en-GB" sz="1100"/>
              <a:t>Profitability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Manrope-Ligh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3"/>
          <c:tx>
            <c:strRef>
              <c:f>Dashboard!$C$10</c:f>
              <c:strCache>
                <c:ptCount val="1"/>
                <c:pt idx="0">
                  <c:v>Net profit, kUSD</c:v>
                </c:pt>
              </c:strCache>
              <c:extLst xmlns:c15="http://schemas.microsoft.com/office/drawing/2012/chart"/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Dashboard!$E$5:$L$5</c:f>
              <c:numCache>
                <c:formatCode>General</c:formatCode>
                <c:ptCount val="8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</c:numCache>
              <c:extLst xmlns:c15="http://schemas.microsoft.com/office/drawing/2012/chart"/>
            </c:numRef>
          </c:cat>
          <c:val>
            <c:numRef>
              <c:f>Dashboard!$E$10:$L$10</c:f>
              <c:numCache>
                <c:formatCode>#,##0</c:formatCode>
                <c:ptCount val="8"/>
                <c:pt idx="0">
                  <c:v>-80.753952246782688</c:v>
                </c:pt>
                <c:pt idx="1">
                  <c:v>365.77191598356819</c:v>
                </c:pt>
                <c:pt idx="2">
                  <c:v>1703.3352899777653</c:v>
                </c:pt>
                <c:pt idx="3">
                  <c:v>3192.173020063417</c:v>
                </c:pt>
                <c:pt idx="4">
                  <c:v>4739.1796397307407</c:v>
                </c:pt>
                <c:pt idx="5">
                  <c:v>7213.3962533700678</c:v>
                </c:pt>
                <c:pt idx="6">
                  <c:v>9679.4230235743144</c:v>
                </c:pt>
                <c:pt idx="7">
                  <c:v>12220.501844574854</c:v>
                </c:pt>
              </c:numCache>
              <c:extLst xmlns:c15="http://schemas.microsoft.com/office/drawing/2012/chart"/>
            </c:numRef>
          </c:val>
          <c:extLst>
            <c:ext xmlns:c16="http://schemas.microsoft.com/office/drawing/2014/chart" uri="{C3380CC4-5D6E-409C-BE32-E72D297353CC}">
              <c16:uniqueId val="{00000003-568C-434F-B5B1-ED5DCFE52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072703"/>
        <c:axId val="103092383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Dashboard!$C$6</c15:sqref>
                        </c15:formulaRef>
                      </c:ext>
                    </c:extLst>
                    <c:strCache>
                      <c:ptCount val="1"/>
                      <c:pt idx="0">
                        <c:v># of total customers</c:v>
                      </c:pt>
                    </c:strCache>
                  </c:strRef>
                </c:tx>
                <c:spPr>
                  <a:solidFill>
                    <a:srgbClr val="184B7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Dashboard!$E$6:$L$6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206.00514017860982</c:v>
                      </c:pt>
                      <c:pt idx="1">
                        <c:v>528.90230033294165</c:v>
                      </c:pt>
                      <c:pt idx="2">
                        <c:v>899.68000312238587</c:v>
                      </c:pt>
                      <c:pt idx="3">
                        <c:v>1308.8042502915696</c:v>
                      </c:pt>
                      <c:pt idx="4">
                        <c:v>1755.1403323809218</c:v>
                      </c:pt>
                      <c:pt idx="5">
                        <c:v>2113.9840329185467</c:v>
                      </c:pt>
                      <c:pt idx="6">
                        <c:v>2363.57282471493</c:v>
                      </c:pt>
                      <c:pt idx="7">
                        <c:v>2589.5417169135239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568C-434F-B5B1-ED5DCFE5276F}"/>
                  </c:ext>
                </c:extLst>
              </c15:ser>
            </c15:filteredBarSeries>
            <c15:filteredBa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Dashboard!$C$8</c15:sqref>
                        </c15:formulaRef>
                      </c:ext>
                    </c:extLst>
                    <c:strCache>
                      <c:ptCount val="1"/>
                      <c:pt idx="0">
                        <c:v>Transactional volume, MUSD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Dashboard!$E$8:$L$8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170.59236031020214</c:v>
                      </c:pt>
                      <c:pt idx="1">
                        <c:v>831.33721008594569</c:v>
                      </c:pt>
                      <c:pt idx="2">
                        <c:v>1843.8543406641897</c:v>
                      </c:pt>
                      <c:pt idx="3">
                        <c:v>3115.140954888047</c:v>
                      </c:pt>
                      <c:pt idx="4">
                        <c:v>4644.6424782539116</c:v>
                      </c:pt>
                      <c:pt idx="5">
                        <c:v>6459.208291842413</c:v>
                      </c:pt>
                      <c:pt idx="6">
                        <c:v>8191.9234688227425</c:v>
                      </c:pt>
                      <c:pt idx="7">
                        <c:v>9928.7315972461693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568C-434F-B5B1-ED5DCFE5276F}"/>
                  </c:ext>
                </c:extLst>
              </c15:ser>
            </c15:filteredBarSeries>
            <c15:filteredBar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Dashboard!$C$9</c15:sqref>
                        </c15:formulaRef>
                      </c:ext>
                    </c:extLst>
                    <c:strCache>
                      <c:ptCount val="1"/>
                      <c:pt idx="0">
                        <c:v>Total revenue, kUSD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Dashboard!$E$9:$L$9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576.60217784848317</c:v>
                      </c:pt>
                      <c:pt idx="1">
                        <c:v>2859.9659947947544</c:v>
                      </c:pt>
                      <c:pt idx="2">
                        <c:v>6399.8267472585439</c:v>
                      </c:pt>
                      <c:pt idx="3">
                        <c:v>10804.392607500726</c:v>
                      </c:pt>
                      <c:pt idx="4">
                        <c:v>16391.206284169832</c:v>
                      </c:pt>
                      <c:pt idx="5">
                        <c:v>22786.341172234501</c:v>
                      </c:pt>
                      <c:pt idx="6">
                        <c:v>28888.537078058864</c:v>
                      </c:pt>
                      <c:pt idx="7">
                        <c:v>35001.380794917983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568C-434F-B5B1-ED5DCFE5276F}"/>
                  </c:ext>
                </c:extLst>
              </c15:ser>
            </c15:filteredBarSeries>
            <c15:filteredBar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Dashboard!$C$13</c15:sqref>
                        </c15:formulaRef>
                      </c:ext>
                    </c:extLst>
                    <c:strCache>
                      <c:ptCount val="1"/>
                      <c:pt idx="0">
                        <c:v>Total Capex, kUSD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Dashboard!$E$13:$L$13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108.33333333333329</c:v>
                      </c:pt>
                      <c:pt idx="1">
                        <c:v>530.06666666666661</c:v>
                      </c:pt>
                      <c:pt idx="2">
                        <c:v>50.5</c:v>
                      </c:pt>
                      <c:pt idx="3">
                        <c:v>2051.5100000000002</c:v>
                      </c:pt>
                      <c:pt idx="4">
                        <c:v>199.99999999999997</c:v>
                      </c:pt>
                      <c:pt idx="5">
                        <c:v>204</c:v>
                      </c:pt>
                      <c:pt idx="6">
                        <c:v>208.08</c:v>
                      </c:pt>
                      <c:pt idx="7">
                        <c:v>212.24159999999995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568C-434F-B5B1-ED5DCFE5276F}"/>
                  </c:ext>
                </c:extLst>
              </c15:ser>
            </c15:filteredBarSeries>
            <c15:filteredBar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Dashboard!$C$14</c15:sqref>
                        </c15:formulaRef>
                      </c:ext>
                    </c:extLst>
                    <c:strCache>
                      <c:ptCount val="1"/>
                      <c:pt idx="0">
                        <c:v>Necessary Investments, kUSD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Dashboard!$E$14:$L$14</c15:sqref>
                        </c15:formulaRef>
                      </c:ext>
                    </c:extLst>
                    <c:numCache>
                      <c:formatCode>#,##0</c:formatCode>
                      <c:ptCount val="8"/>
                      <c:pt idx="0">
                        <c:v>200</c:v>
                      </c:pt>
                      <c:pt idx="1">
                        <c:v>500</c:v>
                      </c:pt>
                      <c:pt idx="2">
                        <c:v>0</c:v>
                      </c:pt>
                      <c:pt idx="3">
                        <c:v>2000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568C-434F-B5B1-ED5DCFE5276F}"/>
                  </c:ext>
                </c:extLst>
              </c15:ser>
            </c15:filteredBarSeries>
            <c15:filteredBar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Dashboard!$C$15</c15:sqref>
                        </c15:formulaRef>
                      </c:ext>
                    </c:extLst>
                    <c:strCache>
                      <c:ptCount val="1"/>
                      <c:pt idx="0">
                        <c:v>ROI, %</c:v>
                      </c:pt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Dashboard!$E$5:$L$5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2026</c:v>
                      </c:pt>
                      <c:pt idx="1">
                        <c:v>2027</c:v>
                      </c:pt>
                      <c:pt idx="2">
                        <c:v>2028</c:v>
                      </c:pt>
                      <c:pt idx="3">
                        <c:v>2029</c:v>
                      </c:pt>
                      <c:pt idx="4">
                        <c:v>2030</c:v>
                      </c:pt>
                      <c:pt idx="5">
                        <c:v>2031</c:v>
                      </c:pt>
                      <c:pt idx="6">
                        <c:v>2032</c:v>
                      </c:pt>
                      <c:pt idx="7">
                        <c:v>2033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Dashboard!$E$15:$L$15</c15:sqref>
                        </c15:formulaRef>
                      </c:ext>
                    </c:extLst>
                    <c:numCache>
                      <c:formatCode>0%</c:formatCode>
                      <c:ptCount val="8"/>
                      <c:pt idx="0">
                        <c:v>-0.40376976123391345</c:v>
                      </c:pt>
                      <c:pt idx="1">
                        <c:v>0.5225313085479546</c:v>
                      </c:pt>
                      <c:pt idx="2">
                        <c:v>2.4333361285396649</c:v>
                      </c:pt>
                      <c:pt idx="3">
                        <c:v>1.1822863037271916</c:v>
                      </c:pt>
                      <c:pt idx="4">
                        <c:v>1.7552517184187928</c:v>
                      </c:pt>
                      <c:pt idx="5">
                        <c:v>2.6716282419889139</c:v>
                      </c:pt>
                      <c:pt idx="6">
                        <c:v>3.584971490212709</c:v>
                      </c:pt>
                      <c:pt idx="7">
                        <c:v>4.5261117942869831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568C-434F-B5B1-ED5DCFE5276F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5"/>
          <c:order val="4"/>
          <c:tx>
            <c:strRef>
              <c:f>Dashboard!$C$11</c:f>
              <c:strCache>
                <c:ptCount val="1"/>
                <c:pt idx="0">
                  <c:v>Net profit, margin, %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Dashboard!$E$5:$L$5</c:f>
              <c:numCache>
                <c:formatCode>General</c:formatCode>
                <c:ptCount val="8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</c:numCache>
              <c:extLst xmlns:c15="http://schemas.microsoft.com/office/drawing/2012/chart"/>
            </c:numRef>
          </c:cat>
          <c:val>
            <c:numRef>
              <c:f>Dashboard!$E$11:$L$11</c:f>
              <c:numCache>
                <c:formatCode>0%</c:formatCode>
                <c:ptCount val="8"/>
                <c:pt idx="0">
                  <c:v>-0.14005141733613577</c:v>
                </c:pt>
                <c:pt idx="1">
                  <c:v>0.12789379896449357</c:v>
                </c:pt>
                <c:pt idx="2">
                  <c:v>0.26615334402722901</c:v>
                </c:pt>
                <c:pt idx="3">
                  <c:v>0.29545140907294659</c:v>
                </c:pt>
                <c:pt idx="4">
                  <c:v>0.28912940009227434</c:v>
                </c:pt>
                <c:pt idx="5">
                  <c:v>0.31656667469543992</c:v>
                </c:pt>
                <c:pt idx="6">
                  <c:v>0.33506103121178588</c:v>
                </c:pt>
                <c:pt idx="7">
                  <c:v>0.34914342140322668</c:v>
                </c:pt>
              </c:numCache>
              <c:extLst xmlns:c15="http://schemas.microsoft.com/office/drawing/2012/chart"/>
            </c:numRef>
          </c:val>
          <c:smooth val="0"/>
          <c:extLst>
            <c:ext xmlns:c16="http://schemas.microsoft.com/office/drawing/2014/chart" uri="{C3380CC4-5D6E-409C-BE32-E72D297353CC}">
              <c16:uniqueId val="{00000004-568C-434F-B5B1-ED5DCFE52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121183"/>
        <c:axId val="103120703"/>
      </c:lineChart>
      <c:catAx>
        <c:axId val="103072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>
                    <a:lumMod val="50000"/>
                  </a:schemeClr>
                </a:solidFill>
                <a:latin typeface="Manrope-Light"/>
                <a:ea typeface="+mn-ea"/>
                <a:cs typeface="+mn-cs"/>
              </a:defRPr>
            </a:pPr>
            <a:endParaRPr lang="en-US"/>
          </a:p>
        </c:txPr>
        <c:crossAx val="103092383"/>
        <c:crosses val="autoZero"/>
        <c:auto val="1"/>
        <c:lblAlgn val="ctr"/>
        <c:lblOffset val="100"/>
        <c:noMultiLvlLbl val="0"/>
      </c:catAx>
      <c:valAx>
        <c:axId val="103092383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>
                    <a:lumMod val="50000"/>
                  </a:schemeClr>
                </a:solidFill>
                <a:latin typeface="Manrope-Light"/>
                <a:ea typeface="+mn-ea"/>
                <a:cs typeface="+mn-cs"/>
              </a:defRPr>
            </a:pPr>
            <a:endParaRPr lang="en-US"/>
          </a:p>
        </c:txPr>
        <c:crossAx val="103072703"/>
        <c:crosses val="autoZero"/>
        <c:crossBetween val="between"/>
      </c:valAx>
      <c:valAx>
        <c:axId val="103120703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>
                    <a:lumMod val="50000"/>
                  </a:schemeClr>
                </a:solidFill>
                <a:latin typeface="Manrope-Light"/>
                <a:ea typeface="+mn-ea"/>
                <a:cs typeface="+mn-cs"/>
              </a:defRPr>
            </a:pPr>
            <a:endParaRPr lang="en-US"/>
          </a:p>
        </c:txPr>
        <c:crossAx val="103121183"/>
        <c:crosses val="max"/>
        <c:crossBetween val="between"/>
      </c:valAx>
      <c:catAx>
        <c:axId val="10312118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12070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>
                  <a:lumMod val="50000"/>
                </a:schemeClr>
              </a:solidFill>
              <a:latin typeface="Manrope-Ligh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2">
              <a:lumMod val="50000"/>
            </a:schemeClr>
          </a:solidFill>
          <a:latin typeface="Manrope-Ligh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189448</xdr:colOff>
      <xdr:row>21</xdr:row>
      <xdr:rowOff>68581</xdr:rowOff>
    </xdr:from>
    <xdr:to>
      <xdr:col>6</xdr:col>
      <xdr:colOff>173142</xdr:colOff>
      <xdr:row>37</xdr:row>
      <xdr:rowOff>140546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46546B2-AB52-8A43-AB83-647ADC100D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814917</xdr:colOff>
      <xdr:row>21</xdr:row>
      <xdr:rowOff>60537</xdr:rowOff>
    </xdr:from>
    <xdr:to>
      <xdr:col>11</xdr:col>
      <xdr:colOff>723470</xdr:colOff>
      <xdr:row>37</xdr:row>
      <xdr:rowOff>132502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BBDBF4D-BC1F-4DC7-AC7F-86B16F2703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40</xdr:row>
      <xdr:rowOff>0</xdr:rowOff>
    </xdr:from>
    <xdr:to>
      <xdr:col>5</xdr:col>
      <xdr:colOff>992921</xdr:colOff>
      <xdr:row>56</xdr:row>
      <xdr:rowOff>79586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DFD8020-38F9-4A7C-995E-C6E8CFAF29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656166</xdr:colOff>
      <xdr:row>40</xdr:row>
      <xdr:rowOff>2752</xdr:rowOff>
    </xdr:from>
    <xdr:to>
      <xdr:col>11</xdr:col>
      <xdr:colOff>895773</xdr:colOff>
      <xdr:row>57</xdr:row>
      <xdr:rowOff>42334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50E1878-102F-42A1-A1F7-ACE3C68238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pages.stern.nyu.edu/~adamodar/New_Home_Page/datafile/Betas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>
    <tabColor theme="9" tint="0.39997558519241921"/>
  </sheetPr>
  <dimension ref="A2:T121"/>
  <sheetViews>
    <sheetView showGridLines="0" zoomScale="90" zoomScaleNormal="90" workbookViewId="0">
      <selection activeCell="I22" sqref="I22"/>
    </sheetView>
  </sheetViews>
  <sheetFormatPr defaultColWidth="9.109375" defaultRowHeight="13.2"/>
  <cols>
    <col min="1" max="1" width="4.77734375" style="21" customWidth="1"/>
    <col min="2" max="2" width="42.6640625" style="21" customWidth="1"/>
    <col min="3" max="6" width="15.109375" style="21" customWidth="1"/>
    <col min="7" max="7" width="18.33203125" style="21" customWidth="1"/>
    <col min="8" max="14" width="15.109375" style="21" customWidth="1"/>
    <col min="15" max="15" width="9.109375" style="21" customWidth="1"/>
    <col min="16" max="17" width="9.109375" style="21" hidden="1" customWidth="1"/>
    <col min="18" max="19" width="9.109375" style="21" customWidth="1"/>
    <col min="20" max="16384" width="9.109375" style="21"/>
  </cols>
  <sheetData>
    <row r="2" spans="2:20" s="229" customFormat="1" ht="14.4" thickBot="1">
      <c r="B2" s="45" t="str">
        <f>$D$5&amp;" Budget. Genaral Assumptions "&amp;$D$6</f>
        <v>SUPA Budget. Genaral Assumptions 2026-2033</v>
      </c>
      <c r="C2" s="45"/>
      <c r="D2" s="45"/>
      <c r="E2" s="45"/>
      <c r="F2" s="45"/>
      <c r="G2" s="45"/>
    </row>
    <row r="3" spans="2:20" s="226" customFormat="1" ht="14.4" thickTop="1"/>
    <row r="4" spans="2:20" s="226" customFormat="1" ht="13.8">
      <c r="B4" s="231" t="s">
        <v>0</v>
      </c>
      <c r="C4" s="231"/>
      <c r="D4" s="231"/>
      <c r="E4" s="231"/>
      <c r="F4" s="231"/>
      <c r="G4" s="231"/>
    </row>
    <row r="5" spans="2:20" s="226" customFormat="1" ht="13.8">
      <c r="B5" s="232" t="s">
        <v>1</v>
      </c>
      <c r="C5" s="232"/>
      <c r="D5" s="411" t="s">
        <v>138</v>
      </c>
      <c r="E5" s="411"/>
      <c r="F5" s="411"/>
      <c r="G5" s="411"/>
      <c r="P5" s="226" t="s">
        <v>86</v>
      </c>
      <c r="Q5" s="226" t="s">
        <v>226</v>
      </c>
    </row>
    <row r="6" spans="2:20" s="226" customFormat="1" ht="13.8">
      <c r="B6" s="232" t="s">
        <v>2</v>
      </c>
      <c r="C6" s="232"/>
      <c r="D6" s="410" t="s">
        <v>139</v>
      </c>
      <c r="E6" s="410"/>
      <c r="F6" s="410"/>
      <c r="G6" s="410"/>
      <c r="P6" s="226" t="s">
        <v>87</v>
      </c>
      <c r="Q6" s="226" t="s">
        <v>228</v>
      </c>
    </row>
    <row r="7" spans="2:20" s="226" customFormat="1" ht="13.8">
      <c r="B7" s="232" t="s">
        <v>3</v>
      </c>
      <c r="C7" s="232"/>
      <c r="D7" s="412" t="s">
        <v>4</v>
      </c>
      <c r="E7" s="412"/>
      <c r="F7" s="412"/>
      <c r="G7" s="412"/>
      <c r="P7" s="226" t="s">
        <v>88</v>
      </c>
      <c r="Q7" s="226" t="s">
        <v>229</v>
      </c>
    </row>
    <row r="8" spans="2:20" s="226" customFormat="1" ht="13.8">
      <c r="B8" s="232" t="s">
        <v>5</v>
      </c>
      <c r="C8" s="232"/>
      <c r="D8" s="410" t="s">
        <v>52</v>
      </c>
      <c r="E8" s="410"/>
      <c r="F8" s="410"/>
      <c r="G8" s="410"/>
    </row>
    <row r="9" spans="2:20" s="226" customFormat="1" ht="13.8">
      <c r="B9" s="232" t="s">
        <v>227</v>
      </c>
      <c r="C9" s="232"/>
      <c r="D9" s="410" t="s">
        <v>226</v>
      </c>
      <c r="E9" s="410"/>
      <c r="F9" s="410"/>
      <c r="G9" s="410"/>
    </row>
    <row r="12" spans="2:20">
      <c r="B12" s="245" t="s">
        <v>49</v>
      </c>
      <c r="C12" s="245"/>
      <c r="D12" s="246" t="s">
        <v>140</v>
      </c>
      <c r="E12" s="246" t="s">
        <v>141</v>
      </c>
      <c r="F12" s="246" t="s">
        <v>142</v>
      </c>
    </row>
    <row r="13" spans="2:20">
      <c r="B13" s="247" t="s">
        <v>148</v>
      </c>
      <c r="C13" s="247"/>
      <c r="D13" s="247"/>
      <c r="E13" s="247"/>
      <c r="F13" s="247"/>
    </row>
    <row r="14" spans="2:20">
      <c r="B14" s="71" t="s">
        <v>152</v>
      </c>
      <c r="C14" s="72"/>
      <c r="D14" s="51">
        <v>100000</v>
      </c>
      <c r="E14" s="51">
        <v>500000</v>
      </c>
      <c r="F14" s="51">
        <v>2000000</v>
      </c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</row>
    <row r="15" spans="2:20">
      <c r="B15" s="71" t="s">
        <v>144</v>
      </c>
      <c r="C15" s="74"/>
      <c r="D15" s="52">
        <v>46053</v>
      </c>
      <c r="E15" s="52">
        <v>46418</v>
      </c>
      <c r="F15" s="52">
        <v>47149</v>
      </c>
    </row>
    <row r="16" spans="2:20">
      <c r="B16" s="71" t="s">
        <v>145</v>
      </c>
      <c r="C16" s="74"/>
      <c r="D16" s="51">
        <v>2</v>
      </c>
      <c r="E16" s="51">
        <v>6</v>
      </c>
      <c r="F16" s="51">
        <v>12</v>
      </c>
    </row>
    <row r="17" spans="2:6">
      <c r="B17" s="75" t="s">
        <v>146</v>
      </c>
      <c r="C17" s="76"/>
      <c r="D17" s="53">
        <f>EOMONTH(D15,D16)</f>
        <v>46112</v>
      </c>
      <c r="E17" s="53">
        <f t="shared" ref="E17:F17" si="0">EOMONTH(E15,E16)</f>
        <v>46599</v>
      </c>
      <c r="F17" s="53">
        <f t="shared" si="0"/>
        <v>47514</v>
      </c>
    </row>
    <row r="18" spans="2:6">
      <c r="B18" s="247" t="s">
        <v>149</v>
      </c>
      <c r="C18" s="247"/>
      <c r="D18" s="247"/>
      <c r="E18" s="247"/>
      <c r="F18" s="247"/>
    </row>
    <row r="19" spans="2:6">
      <c r="B19" s="71" t="s">
        <v>153</v>
      </c>
      <c r="C19" s="72"/>
      <c r="D19" s="51">
        <v>10000</v>
      </c>
      <c r="E19" s="51">
        <v>50000</v>
      </c>
      <c r="F19" s="51">
        <v>200000</v>
      </c>
    </row>
    <row r="20" spans="2:6">
      <c r="B20" s="71" t="s">
        <v>78</v>
      </c>
      <c r="C20" s="72"/>
      <c r="D20" s="54">
        <v>0.02</v>
      </c>
      <c r="E20" s="54">
        <v>0.02</v>
      </c>
      <c r="F20" s="54">
        <v>0.02</v>
      </c>
    </row>
    <row r="23" spans="2:6">
      <c r="B23" s="245" t="s">
        <v>80</v>
      </c>
      <c r="C23" s="248"/>
      <c r="D23" s="248" t="str">
        <f>D12</f>
        <v>SaaS Phase</v>
      </c>
      <c r="E23" s="248" t="str">
        <f t="shared" ref="E23:F23" si="1">E12</f>
        <v>PaaS Phase</v>
      </c>
      <c r="F23" s="248" t="str">
        <f t="shared" si="1"/>
        <v>Baas Phase</v>
      </c>
    </row>
    <row r="24" spans="2:6">
      <c r="B24" s="71" t="s">
        <v>154</v>
      </c>
      <c r="C24" s="77"/>
      <c r="D24" s="51">
        <v>200000</v>
      </c>
      <c r="E24" s="51">
        <v>500000</v>
      </c>
      <c r="F24" s="51">
        <v>2000000</v>
      </c>
    </row>
    <row r="25" spans="2:6">
      <c r="B25" s="71" t="s">
        <v>51</v>
      </c>
      <c r="C25" s="77"/>
      <c r="D25" s="52">
        <v>46053</v>
      </c>
      <c r="E25" s="52">
        <v>46418</v>
      </c>
      <c r="F25" s="52">
        <v>47149</v>
      </c>
    </row>
    <row r="28" spans="2:6">
      <c r="B28" s="245" t="s">
        <v>103</v>
      </c>
      <c r="C28" s="248"/>
      <c r="D28" s="248" t="str">
        <f>D12</f>
        <v>SaaS Phase</v>
      </c>
      <c r="E28" s="248" t="str">
        <f t="shared" ref="E28:F28" si="2">E12</f>
        <v>PaaS Phase</v>
      </c>
      <c r="F28" s="248" t="str">
        <f t="shared" si="2"/>
        <v>Baas Phase</v>
      </c>
    </row>
    <row r="29" spans="2:6">
      <c r="B29" s="78" t="s">
        <v>155</v>
      </c>
      <c r="C29" s="79"/>
      <c r="D29" s="51">
        <v>0</v>
      </c>
      <c r="E29" s="51">
        <v>0</v>
      </c>
      <c r="F29" s="51">
        <v>0</v>
      </c>
    </row>
    <row r="30" spans="2:6">
      <c r="B30" s="78" t="s">
        <v>81</v>
      </c>
      <c r="C30" s="79"/>
      <c r="D30" s="52">
        <v>46053</v>
      </c>
      <c r="E30" s="52">
        <v>46418</v>
      </c>
      <c r="F30" s="52">
        <v>47149</v>
      </c>
    </row>
    <row r="31" spans="2:6">
      <c r="B31" s="78" t="s">
        <v>82</v>
      </c>
      <c r="C31" s="79"/>
      <c r="D31" s="51">
        <v>60</v>
      </c>
      <c r="E31" s="51">
        <v>60</v>
      </c>
      <c r="F31" s="51">
        <v>60</v>
      </c>
    </row>
    <row r="32" spans="2:6">
      <c r="B32" s="78" t="s">
        <v>83</v>
      </c>
      <c r="C32" s="79"/>
      <c r="D32" s="55">
        <f>EOMONTH(D30,D31-1)</f>
        <v>47848</v>
      </c>
      <c r="E32" s="55">
        <f>EOMONTH(E30,E31-1)</f>
        <v>48213</v>
      </c>
      <c r="F32" s="55">
        <f>EOMONTH(F30,F31-1)</f>
        <v>48944</v>
      </c>
    </row>
    <row r="33" spans="1:7">
      <c r="B33" s="78" t="s">
        <v>85</v>
      </c>
      <c r="C33" s="79"/>
      <c r="D33" s="56" t="s">
        <v>86</v>
      </c>
      <c r="E33" s="56" t="s">
        <v>86</v>
      </c>
      <c r="F33" s="56" t="s">
        <v>86</v>
      </c>
    </row>
    <row r="34" spans="1:7">
      <c r="B34" s="78" t="s">
        <v>89</v>
      </c>
      <c r="C34" s="79"/>
      <c r="D34" s="51">
        <v>6</v>
      </c>
      <c r="E34" s="51">
        <v>6</v>
      </c>
      <c r="F34" s="51">
        <v>6</v>
      </c>
    </row>
    <row r="35" spans="1:7">
      <c r="B35" s="78" t="s">
        <v>84</v>
      </c>
      <c r="C35" s="79"/>
      <c r="D35" s="57">
        <v>8.5000000000000006E-2</v>
      </c>
      <c r="E35" s="57">
        <v>8.5000000000000006E-2</v>
      </c>
      <c r="F35" s="57">
        <v>8.5000000000000006E-2</v>
      </c>
    </row>
    <row r="36" spans="1:7">
      <c r="B36" s="78" t="s">
        <v>90</v>
      </c>
      <c r="C36" s="79"/>
      <c r="D36" s="57">
        <v>2E-3</v>
      </c>
      <c r="E36" s="57">
        <v>2E-3</v>
      </c>
      <c r="F36" s="57">
        <v>2E-3</v>
      </c>
    </row>
    <row r="39" spans="1:7">
      <c r="B39" s="245" t="s">
        <v>166</v>
      </c>
      <c r="C39" s="245"/>
      <c r="D39" s="246"/>
      <c r="E39" s="246"/>
      <c r="F39" s="246"/>
      <c r="G39" s="246"/>
    </row>
    <row r="40" spans="1:7">
      <c r="B40" s="247" t="s">
        <v>165</v>
      </c>
      <c r="C40" s="247"/>
      <c r="D40" s="408" t="s">
        <v>226</v>
      </c>
      <c r="E40" s="408" t="str">
        <f>Q6</f>
        <v>Upside</v>
      </c>
      <c r="F40" s="408" t="str">
        <f>Q7</f>
        <v>Downside</v>
      </c>
      <c r="G40" s="408" t="s">
        <v>227</v>
      </c>
    </row>
    <row r="41" spans="1:7">
      <c r="A41" s="80">
        <v>1</v>
      </c>
      <c r="B41" s="81" t="s">
        <v>53</v>
      </c>
      <c r="C41" s="74"/>
      <c r="D41" s="58">
        <v>250</v>
      </c>
      <c r="E41" s="58">
        <f>D41*1.3</f>
        <v>325</v>
      </c>
      <c r="F41" s="58">
        <f>D41*0.7</f>
        <v>175</v>
      </c>
      <c r="G41" s="407">
        <f>INDEX($D41:$F41,MATCH($D$9,$D$40:$F$40,0))</f>
        <v>250</v>
      </c>
    </row>
    <row r="42" spans="1:7">
      <c r="A42" s="80">
        <f>A41+1</f>
        <v>2</v>
      </c>
      <c r="B42" s="81" t="s">
        <v>54</v>
      </c>
      <c r="C42" s="74"/>
      <c r="D42" s="58">
        <v>350</v>
      </c>
      <c r="E42" s="58">
        <f t="shared" ref="E42:E48" si="3">D42*1.3</f>
        <v>455</v>
      </c>
      <c r="F42" s="58">
        <f t="shared" ref="F42:F48" si="4">D42*0.7</f>
        <v>244.99999999999997</v>
      </c>
      <c r="G42" s="407">
        <f t="shared" ref="G42:G48" si="5">INDEX($D42:$F42,MATCH($D$9,$D$40:$F$40,0))</f>
        <v>350</v>
      </c>
    </row>
    <row r="43" spans="1:7">
      <c r="A43" s="80">
        <f t="shared" ref="A43:A48" si="6">A42+1</f>
        <v>3</v>
      </c>
      <c r="B43" s="81" t="s">
        <v>55</v>
      </c>
      <c r="C43" s="74"/>
      <c r="D43" s="58">
        <v>400</v>
      </c>
      <c r="E43" s="58">
        <f t="shared" si="3"/>
        <v>520</v>
      </c>
      <c r="F43" s="58">
        <f t="shared" si="4"/>
        <v>280</v>
      </c>
      <c r="G43" s="407">
        <f t="shared" si="5"/>
        <v>400</v>
      </c>
    </row>
    <row r="44" spans="1:7">
      <c r="A44" s="80">
        <f t="shared" si="6"/>
        <v>4</v>
      </c>
      <c r="B44" s="81" t="s">
        <v>56</v>
      </c>
      <c r="C44" s="74"/>
      <c r="D44" s="58">
        <v>450</v>
      </c>
      <c r="E44" s="58">
        <f t="shared" si="3"/>
        <v>585</v>
      </c>
      <c r="F44" s="58">
        <f t="shared" si="4"/>
        <v>315</v>
      </c>
      <c r="G44" s="407">
        <f t="shared" si="5"/>
        <v>450</v>
      </c>
    </row>
    <row r="45" spans="1:7">
      <c r="A45" s="80">
        <f t="shared" si="6"/>
        <v>5</v>
      </c>
      <c r="B45" s="81" t="s">
        <v>57</v>
      </c>
      <c r="C45" s="74"/>
      <c r="D45" s="58">
        <v>500</v>
      </c>
      <c r="E45" s="58">
        <f t="shared" si="3"/>
        <v>650</v>
      </c>
      <c r="F45" s="58">
        <f t="shared" si="4"/>
        <v>350</v>
      </c>
      <c r="G45" s="407">
        <f t="shared" si="5"/>
        <v>500</v>
      </c>
    </row>
    <row r="46" spans="1:7">
      <c r="A46" s="80">
        <f t="shared" si="6"/>
        <v>6</v>
      </c>
      <c r="B46" s="81" t="s">
        <v>58</v>
      </c>
      <c r="C46" s="74"/>
      <c r="D46" s="58">
        <v>400</v>
      </c>
      <c r="E46" s="58">
        <f t="shared" si="3"/>
        <v>520</v>
      </c>
      <c r="F46" s="58">
        <f t="shared" si="4"/>
        <v>280</v>
      </c>
      <c r="G46" s="407">
        <f t="shared" si="5"/>
        <v>400</v>
      </c>
    </row>
    <row r="47" spans="1:7">
      <c r="A47" s="80">
        <f t="shared" si="6"/>
        <v>7</v>
      </c>
      <c r="B47" s="81" t="s">
        <v>59</v>
      </c>
      <c r="C47" s="74"/>
      <c r="D47" s="58">
        <v>300</v>
      </c>
      <c r="E47" s="58">
        <f t="shared" si="3"/>
        <v>390</v>
      </c>
      <c r="F47" s="58">
        <f t="shared" si="4"/>
        <v>210</v>
      </c>
      <c r="G47" s="407">
        <f t="shared" si="5"/>
        <v>300</v>
      </c>
    </row>
    <row r="48" spans="1:7">
      <c r="A48" s="80">
        <f t="shared" si="6"/>
        <v>8</v>
      </c>
      <c r="B48" s="81" t="s">
        <v>60</v>
      </c>
      <c r="C48" s="74"/>
      <c r="D48" s="58">
        <v>300</v>
      </c>
      <c r="E48" s="58">
        <f t="shared" si="3"/>
        <v>390</v>
      </c>
      <c r="F48" s="58">
        <f t="shared" si="4"/>
        <v>210</v>
      </c>
      <c r="G48" s="407">
        <f t="shared" si="5"/>
        <v>300</v>
      </c>
    </row>
    <row r="49" spans="2:7">
      <c r="B49" s="70" t="s">
        <v>167</v>
      </c>
      <c r="C49" s="70"/>
      <c r="D49" s="70"/>
      <c r="E49" s="70"/>
      <c r="F49" s="70"/>
      <c r="G49" s="70"/>
    </row>
    <row r="50" spans="2:7">
      <c r="B50" s="81" t="s">
        <v>168</v>
      </c>
      <c r="C50" s="74"/>
      <c r="D50" s="57">
        <v>0.03</v>
      </c>
      <c r="E50" s="409"/>
      <c r="F50" s="409"/>
      <c r="G50" s="409"/>
    </row>
    <row r="53" spans="2:7">
      <c r="B53" s="245" t="s">
        <v>158</v>
      </c>
      <c r="C53" s="245"/>
      <c r="D53" s="246" t="str">
        <f>D28</f>
        <v>SaaS Phase</v>
      </c>
      <c r="E53" s="246" t="str">
        <f t="shared" ref="E53:F53" si="7">E28</f>
        <v>PaaS Phase</v>
      </c>
      <c r="F53" s="246" t="str">
        <f t="shared" si="7"/>
        <v>Baas Phase</v>
      </c>
    </row>
    <row r="54" spans="2:7">
      <c r="B54" s="247" t="s">
        <v>162</v>
      </c>
      <c r="C54" s="247"/>
      <c r="D54" s="247"/>
      <c r="E54" s="247"/>
      <c r="F54" s="247"/>
    </row>
    <row r="55" spans="2:7">
      <c r="B55" s="81" t="s">
        <v>171</v>
      </c>
      <c r="C55" s="74"/>
      <c r="D55" s="60">
        <v>150000</v>
      </c>
      <c r="E55" s="60">
        <v>200000</v>
      </c>
      <c r="F55" s="60">
        <v>250000</v>
      </c>
    </row>
    <row r="56" spans="2:7">
      <c r="B56" s="81" t="s">
        <v>172</v>
      </c>
      <c r="C56" s="74"/>
      <c r="D56" s="59">
        <v>0.1</v>
      </c>
      <c r="E56" s="59">
        <v>0.1</v>
      </c>
      <c r="F56" s="59">
        <v>0.1</v>
      </c>
    </row>
    <row r="57" spans="2:7">
      <c r="B57" s="81" t="s">
        <v>173</v>
      </c>
      <c r="C57" s="74"/>
      <c r="D57" s="57">
        <v>2.5000000000000001E-3</v>
      </c>
      <c r="E57" s="57">
        <v>2.5000000000000001E-3</v>
      </c>
      <c r="F57" s="57">
        <v>2.5000000000000001E-3</v>
      </c>
    </row>
    <row r="58" spans="2:7">
      <c r="B58" s="247" t="s">
        <v>163</v>
      </c>
      <c r="C58" s="247"/>
      <c r="D58" s="247"/>
      <c r="E58" s="247"/>
      <c r="F58" s="247"/>
    </row>
    <row r="59" spans="2:7">
      <c r="B59" s="81" t="s">
        <v>160</v>
      </c>
      <c r="C59" s="74"/>
      <c r="D59" s="60">
        <v>50000</v>
      </c>
      <c r="E59" s="60">
        <v>75000</v>
      </c>
      <c r="F59" s="60">
        <v>100000</v>
      </c>
    </row>
    <row r="60" spans="2:7">
      <c r="B60" s="81" t="s">
        <v>164</v>
      </c>
      <c r="C60" s="74"/>
      <c r="D60" s="59">
        <v>0.1</v>
      </c>
      <c r="E60" s="59">
        <v>0.1</v>
      </c>
      <c r="F60" s="59">
        <v>0.1</v>
      </c>
    </row>
    <row r="61" spans="2:7">
      <c r="B61" s="81" t="s">
        <v>161</v>
      </c>
      <c r="C61" s="74"/>
      <c r="D61" s="57">
        <v>2.5000000000000001E-3</v>
      </c>
      <c r="E61" s="57">
        <v>2.5000000000000001E-3</v>
      </c>
      <c r="F61" s="57">
        <v>2.5000000000000001E-3</v>
      </c>
    </row>
    <row r="62" spans="2:7">
      <c r="B62" s="247" t="s">
        <v>174</v>
      </c>
      <c r="C62" s="247"/>
      <c r="D62" s="247"/>
      <c r="E62" s="247"/>
      <c r="F62" s="247"/>
    </row>
    <row r="63" spans="2:7">
      <c r="B63" s="81" t="s">
        <v>175</v>
      </c>
      <c r="C63" s="74"/>
      <c r="D63" s="61">
        <v>0</v>
      </c>
      <c r="E63" s="61">
        <v>2</v>
      </c>
      <c r="F63" s="61">
        <v>5</v>
      </c>
    </row>
    <row r="64" spans="2:7">
      <c r="B64" s="81" t="s">
        <v>78</v>
      </c>
      <c r="C64" s="74"/>
      <c r="D64" s="59">
        <v>0.05</v>
      </c>
      <c r="E64" s="59">
        <v>0.05</v>
      </c>
      <c r="F64" s="59">
        <v>0.05</v>
      </c>
    </row>
    <row r="67" spans="2:6">
      <c r="B67" s="245" t="s">
        <v>187</v>
      </c>
      <c r="C67" s="245"/>
      <c r="D67" s="246" t="str">
        <f>D53</f>
        <v>SaaS Phase</v>
      </c>
      <c r="E67" s="246" t="str">
        <f t="shared" ref="E67:F67" si="8">E53</f>
        <v>PaaS Phase</v>
      </c>
      <c r="F67" s="246" t="str">
        <f t="shared" si="8"/>
        <v>Baas Phase</v>
      </c>
    </row>
    <row r="68" spans="2:6">
      <c r="B68" s="247" t="s">
        <v>199</v>
      </c>
      <c r="C68" s="247"/>
      <c r="D68" s="247"/>
      <c r="E68" s="247"/>
      <c r="F68" s="247"/>
    </row>
    <row r="69" spans="2:6">
      <c r="B69" s="81" t="s">
        <v>173</v>
      </c>
      <c r="C69" s="74"/>
      <c r="D69" s="57">
        <v>1.5E-3</v>
      </c>
      <c r="E69" s="57">
        <v>1E-3</v>
      </c>
      <c r="F69" s="57">
        <v>1E-3</v>
      </c>
    </row>
    <row r="70" spans="2:6">
      <c r="B70" s="81" t="s">
        <v>188</v>
      </c>
      <c r="C70" s="74"/>
      <c r="D70" s="57">
        <v>2E-3</v>
      </c>
      <c r="E70" s="57">
        <v>2E-3</v>
      </c>
      <c r="F70" s="57">
        <v>2E-3</v>
      </c>
    </row>
    <row r="71" spans="2:6">
      <c r="B71" s="247" t="s">
        <v>198</v>
      </c>
      <c r="C71" s="247"/>
      <c r="D71" s="247"/>
      <c r="E71" s="247"/>
      <c r="F71" s="247"/>
    </row>
    <row r="72" spans="2:6">
      <c r="B72" s="81" t="s">
        <v>189</v>
      </c>
      <c r="C72" s="74"/>
      <c r="D72" s="60">
        <v>500</v>
      </c>
      <c r="E72" s="60">
        <v>1000</v>
      </c>
      <c r="F72" s="60">
        <v>6000</v>
      </c>
    </row>
    <row r="73" spans="2:6">
      <c r="B73" s="81" t="s">
        <v>190</v>
      </c>
      <c r="C73" s="74"/>
      <c r="D73" s="60">
        <v>2000</v>
      </c>
      <c r="E73" s="60">
        <v>3000</v>
      </c>
      <c r="F73" s="60">
        <v>10000</v>
      </c>
    </row>
    <row r="74" spans="2:6">
      <c r="B74" s="81" t="s">
        <v>191</v>
      </c>
      <c r="C74" s="74"/>
      <c r="D74" s="60">
        <v>0</v>
      </c>
      <c r="E74" s="60">
        <v>0</v>
      </c>
      <c r="F74" s="60">
        <v>0</v>
      </c>
    </row>
    <row r="75" spans="2:6">
      <c r="B75" s="81" t="s">
        <v>192</v>
      </c>
      <c r="C75" s="74"/>
      <c r="D75" s="60">
        <v>0</v>
      </c>
      <c r="E75" s="60">
        <v>0</v>
      </c>
      <c r="F75" s="60">
        <v>0</v>
      </c>
    </row>
    <row r="76" spans="2:6">
      <c r="B76" s="81" t="s">
        <v>193</v>
      </c>
      <c r="C76" s="74"/>
      <c r="D76" s="60">
        <v>0</v>
      </c>
      <c r="E76" s="60">
        <v>0</v>
      </c>
      <c r="F76" s="60">
        <v>0</v>
      </c>
    </row>
    <row r="79" spans="2:6">
      <c r="B79" s="245" t="s">
        <v>197</v>
      </c>
      <c r="C79" s="245"/>
      <c r="D79" s="246" t="str">
        <f>D67</f>
        <v>SaaS Phase</v>
      </c>
      <c r="E79" s="246" t="str">
        <f t="shared" ref="E79:F79" si="9">E67</f>
        <v>PaaS Phase</v>
      </c>
      <c r="F79" s="246" t="str">
        <f t="shared" si="9"/>
        <v>Baas Phase</v>
      </c>
    </row>
    <row r="80" spans="2:6">
      <c r="B80" s="81" t="s">
        <v>195</v>
      </c>
      <c r="C80" s="74"/>
      <c r="D80" s="60">
        <v>3000</v>
      </c>
      <c r="E80" s="60">
        <v>5000</v>
      </c>
      <c r="F80" s="60">
        <v>10000</v>
      </c>
    </row>
    <row r="81" spans="2:7">
      <c r="B81" s="81" t="s">
        <v>196</v>
      </c>
      <c r="C81" s="74"/>
      <c r="D81" s="60">
        <v>2000</v>
      </c>
      <c r="E81" s="60">
        <v>4000</v>
      </c>
      <c r="F81" s="60">
        <v>6000</v>
      </c>
    </row>
    <row r="82" spans="2:7">
      <c r="B82" s="81" t="s">
        <v>200</v>
      </c>
      <c r="C82" s="74"/>
      <c r="D82" s="60">
        <v>1500</v>
      </c>
      <c r="E82" s="60">
        <v>3000</v>
      </c>
      <c r="F82" s="60">
        <v>5000</v>
      </c>
    </row>
    <row r="83" spans="2:7">
      <c r="B83" s="81" t="s">
        <v>201</v>
      </c>
      <c r="C83" s="74"/>
      <c r="D83" s="60">
        <v>1000</v>
      </c>
      <c r="E83" s="60">
        <v>2500</v>
      </c>
      <c r="F83" s="60">
        <v>5000</v>
      </c>
    </row>
    <row r="84" spans="2:7">
      <c r="B84" s="81" t="s">
        <v>202</v>
      </c>
      <c r="C84" s="74"/>
      <c r="D84" s="60">
        <v>0</v>
      </c>
      <c r="E84" s="60">
        <v>0</v>
      </c>
      <c r="F84" s="60">
        <v>0</v>
      </c>
    </row>
    <row r="87" spans="2:7">
      <c r="B87" s="245" t="s">
        <v>205</v>
      </c>
      <c r="C87" s="245"/>
      <c r="D87" s="246" t="str">
        <f>D79</f>
        <v>SaaS Phase</v>
      </c>
      <c r="E87" s="246" t="str">
        <f t="shared" ref="E87:F87" si="10">E79</f>
        <v>PaaS Phase</v>
      </c>
      <c r="F87" s="246" t="str">
        <f t="shared" si="10"/>
        <v>Baas Phase</v>
      </c>
      <c r="G87" s="246" t="s">
        <v>204</v>
      </c>
    </row>
    <row r="88" spans="2:7">
      <c r="B88" s="81" t="s">
        <v>217</v>
      </c>
      <c r="C88" s="74"/>
      <c r="D88" s="62">
        <v>0</v>
      </c>
      <c r="E88" s="62">
        <v>1</v>
      </c>
      <c r="F88" s="62">
        <v>1</v>
      </c>
      <c r="G88" s="60">
        <v>120000</v>
      </c>
    </row>
    <row r="89" spans="2:7">
      <c r="B89" s="81" t="s">
        <v>220</v>
      </c>
      <c r="C89" s="74"/>
      <c r="D89" s="62">
        <v>1</v>
      </c>
      <c r="E89" s="62">
        <v>1</v>
      </c>
      <c r="F89" s="62">
        <v>1</v>
      </c>
      <c r="G89" s="60">
        <v>100000</v>
      </c>
    </row>
    <row r="90" spans="2:7">
      <c r="B90" s="81" t="s">
        <v>218</v>
      </c>
      <c r="C90" s="74"/>
      <c r="D90" s="62">
        <v>0.5</v>
      </c>
      <c r="E90" s="62">
        <v>1</v>
      </c>
      <c r="F90" s="62">
        <v>1</v>
      </c>
      <c r="G90" s="60">
        <v>85000</v>
      </c>
    </row>
    <row r="91" spans="2:7">
      <c r="B91" s="81" t="s">
        <v>219</v>
      </c>
      <c r="C91" s="74"/>
      <c r="D91" s="62">
        <v>0.5</v>
      </c>
      <c r="E91" s="62">
        <v>1</v>
      </c>
      <c r="F91" s="62">
        <v>1</v>
      </c>
      <c r="G91" s="60">
        <v>70000</v>
      </c>
    </row>
    <row r="92" spans="2:7">
      <c r="B92" s="81" t="s">
        <v>221</v>
      </c>
      <c r="C92" s="74"/>
      <c r="D92" s="62">
        <v>0</v>
      </c>
      <c r="E92" s="62">
        <v>1</v>
      </c>
      <c r="F92" s="62">
        <v>1</v>
      </c>
      <c r="G92" s="60">
        <v>105000</v>
      </c>
    </row>
    <row r="93" spans="2:7">
      <c r="B93" s="81" t="s">
        <v>222</v>
      </c>
      <c r="C93" s="74"/>
      <c r="D93" s="62">
        <v>0</v>
      </c>
      <c r="E93" s="62">
        <v>0</v>
      </c>
      <c r="F93" s="62">
        <v>1</v>
      </c>
      <c r="G93" s="60">
        <v>100000</v>
      </c>
    </row>
    <row r="94" spans="2:7">
      <c r="B94" s="81" t="s">
        <v>223</v>
      </c>
      <c r="C94" s="74"/>
      <c r="D94" s="62">
        <v>0</v>
      </c>
      <c r="E94" s="62">
        <v>0</v>
      </c>
      <c r="F94" s="62">
        <v>2</v>
      </c>
      <c r="G94" s="60">
        <v>60000</v>
      </c>
    </row>
    <row r="95" spans="2:7">
      <c r="B95" s="81" t="s">
        <v>74</v>
      </c>
      <c r="C95" s="74"/>
      <c r="D95" s="62">
        <v>0</v>
      </c>
      <c r="E95" s="62">
        <v>0</v>
      </c>
      <c r="F95" s="62">
        <v>0</v>
      </c>
      <c r="G95" s="60">
        <v>0</v>
      </c>
    </row>
    <row r="96" spans="2:7">
      <c r="B96" s="81" t="s">
        <v>75</v>
      </c>
      <c r="C96" s="74"/>
      <c r="D96" s="62">
        <v>0</v>
      </c>
      <c r="E96" s="62">
        <v>0</v>
      </c>
      <c r="F96" s="62">
        <v>0</v>
      </c>
      <c r="G96" s="60">
        <v>0</v>
      </c>
    </row>
    <row r="97" spans="2:7">
      <c r="B97" s="81" t="s">
        <v>76</v>
      </c>
      <c r="C97" s="74"/>
      <c r="D97" s="62">
        <v>0</v>
      </c>
      <c r="E97" s="62">
        <v>0</v>
      </c>
      <c r="F97" s="62">
        <v>0</v>
      </c>
      <c r="G97" s="60">
        <v>0</v>
      </c>
    </row>
    <row r="100" spans="2:7">
      <c r="B100" s="246" t="s">
        <v>8</v>
      </c>
      <c r="C100" s="246"/>
      <c r="D100" s="246"/>
    </row>
    <row r="101" spans="2:7">
      <c r="B101" s="82" t="s">
        <v>206</v>
      </c>
      <c r="C101" s="82"/>
      <c r="D101" s="63">
        <v>0.12</v>
      </c>
    </row>
    <row r="102" spans="2:7">
      <c r="B102" s="82" t="s">
        <v>207</v>
      </c>
      <c r="C102" s="82"/>
      <c r="D102" s="63">
        <v>0.05</v>
      </c>
    </row>
    <row r="103" spans="2:7">
      <c r="B103" s="83"/>
      <c r="C103" s="83"/>
      <c r="D103" s="64"/>
    </row>
    <row r="104" spans="2:7">
      <c r="B104" s="82" t="s">
        <v>194</v>
      </c>
      <c r="C104" s="82"/>
      <c r="D104" s="63">
        <v>0.02</v>
      </c>
    </row>
    <row r="105" spans="2:7">
      <c r="B105" s="82" t="s">
        <v>98</v>
      </c>
      <c r="C105" s="82"/>
      <c r="D105" s="63">
        <v>0.04</v>
      </c>
    </row>
    <row r="106" spans="2:7">
      <c r="B106" s="83"/>
      <c r="C106" s="83"/>
      <c r="D106" s="64"/>
    </row>
    <row r="107" spans="2:7">
      <c r="B107" s="82" t="s">
        <v>211</v>
      </c>
      <c r="C107" s="82"/>
      <c r="D107" s="51">
        <v>0</v>
      </c>
    </row>
    <row r="108" spans="2:7">
      <c r="B108" s="82" t="s">
        <v>73</v>
      </c>
      <c r="C108" s="82"/>
      <c r="D108" s="51">
        <v>15</v>
      </c>
    </row>
    <row r="109" spans="2:7">
      <c r="B109" s="83"/>
      <c r="C109" s="83"/>
      <c r="D109" s="64"/>
    </row>
    <row r="110" spans="2:7">
      <c r="B110" s="82" t="s">
        <v>127</v>
      </c>
      <c r="C110" s="82"/>
      <c r="D110" s="65">
        <v>0</v>
      </c>
    </row>
    <row r="111" spans="2:7">
      <c r="B111" s="82" t="s">
        <v>77</v>
      </c>
      <c r="C111" s="82"/>
      <c r="D111" s="52">
        <v>46965</v>
      </c>
    </row>
    <row r="112" spans="2:7">
      <c r="B112" s="83"/>
      <c r="C112" s="83"/>
      <c r="D112" s="64"/>
    </row>
    <row r="113" spans="2:14">
      <c r="B113" s="82" t="s">
        <v>16</v>
      </c>
      <c r="C113" s="82"/>
      <c r="D113" s="63">
        <v>0.25</v>
      </c>
    </row>
    <row r="116" spans="2:14" s="84" customFormat="1">
      <c r="D116" s="85">
        <v>1</v>
      </c>
      <c r="E116" s="85">
        <f>D116+1</f>
        <v>2</v>
      </c>
      <c r="F116" s="85">
        <f t="shared" ref="F116:M116" si="11">E116+1</f>
        <v>3</v>
      </c>
      <c r="G116" s="85">
        <f t="shared" si="11"/>
        <v>4</v>
      </c>
      <c r="H116" s="85">
        <f t="shared" si="11"/>
        <v>5</v>
      </c>
      <c r="I116" s="85">
        <f t="shared" si="11"/>
        <v>6</v>
      </c>
      <c r="J116" s="85">
        <f t="shared" si="11"/>
        <v>7</v>
      </c>
      <c r="K116" s="85">
        <f t="shared" si="11"/>
        <v>8</v>
      </c>
      <c r="L116" s="85">
        <f t="shared" si="11"/>
        <v>9</v>
      </c>
      <c r="M116" s="85">
        <f t="shared" si="11"/>
        <v>10</v>
      </c>
    </row>
    <row r="117" spans="2:14" ht="27.45" customHeight="1">
      <c r="B117" s="245" t="s">
        <v>13</v>
      </c>
      <c r="C117" s="245"/>
      <c r="D117" s="246" t="s">
        <v>53</v>
      </c>
      <c r="E117" s="246" t="s">
        <v>54</v>
      </c>
      <c r="F117" s="246" t="s">
        <v>55</v>
      </c>
      <c r="G117" s="246" t="s">
        <v>56</v>
      </c>
      <c r="H117" s="246" t="s">
        <v>57</v>
      </c>
      <c r="I117" s="246" t="s">
        <v>58</v>
      </c>
      <c r="J117" s="246" t="s">
        <v>59</v>
      </c>
      <c r="K117" s="246" t="s">
        <v>60</v>
      </c>
      <c r="L117" s="246" t="s">
        <v>61</v>
      </c>
      <c r="M117" s="246" t="s">
        <v>62</v>
      </c>
      <c r="N117" s="249" t="s">
        <v>63</v>
      </c>
    </row>
    <row r="118" spans="2:14">
      <c r="B118" s="72" t="str">
        <f>D12</f>
        <v>SaaS Phase</v>
      </c>
      <c r="C118" s="72"/>
      <c r="D118" s="66">
        <v>0.2</v>
      </c>
      <c r="E118" s="66">
        <v>0.2</v>
      </c>
      <c r="F118" s="66">
        <v>0.2</v>
      </c>
      <c r="G118" s="66">
        <v>0.2</v>
      </c>
      <c r="H118" s="66">
        <v>0.2</v>
      </c>
      <c r="I118" s="66">
        <v>0</v>
      </c>
      <c r="J118" s="66">
        <v>0</v>
      </c>
      <c r="K118" s="66">
        <v>0</v>
      </c>
      <c r="L118" s="66">
        <v>0</v>
      </c>
      <c r="M118" s="66">
        <v>0</v>
      </c>
      <c r="N118" s="67">
        <f>100%-SUM(D118:M118)</f>
        <v>0</v>
      </c>
    </row>
    <row r="119" spans="2:14">
      <c r="B119" s="72" t="str">
        <f>E12</f>
        <v>PaaS Phase</v>
      </c>
      <c r="C119" s="72"/>
      <c r="D119" s="66">
        <v>0.2</v>
      </c>
      <c r="E119" s="66">
        <v>0.2</v>
      </c>
      <c r="F119" s="66">
        <v>0.2</v>
      </c>
      <c r="G119" s="66">
        <v>0.2</v>
      </c>
      <c r="H119" s="66">
        <v>0.2</v>
      </c>
      <c r="I119" s="66">
        <v>0</v>
      </c>
      <c r="J119" s="66">
        <v>0</v>
      </c>
      <c r="K119" s="66">
        <v>0</v>
      </c>
      <c r="L119" s="66">
        <v>0</v>
      </c>
      <c r="M119" s="66">
        <v>0</v>
      </c>
      <c r="N119" s="67">
        <f t="shared" ref="N119:N120" si="12">100%-SUM(D119:M119)</f>
        <v>0</v>
      </c>
    </row>
    <row r="120" spans="2:14">
      <c r="B120" s="72" t="str">
        <f>F12</f>
        <v>Baas Phase</v>
      </c>
      <c r="C120" s="72"/>
      <c r="D120" s="66">
        <v>0.2</v>
      </c>
      <c r="E120" s="66">
        <v>0.2</v>
      </c>
      <c r="F120" s="66">
        <v>0.2</v>
      </c>
      <c r="G120" s="66">
        <v>0.2</v>
      </c>
      <c r="H120" s="66">
        <v>0.2</v>
      </c>
      <c r="I120" s="66">
        <v>0</v>
      </c>
      <c r="J120" s="66">
        <v>0</v>
      </c>
      <c r="K120" s="66">
        <v>0</v>
      </c>
      <c r="L120" s="66">
        <v>0</v>
      </c>
      <c r="M120" s="66">
        <v>0</v>
      </c>
      <c r="N120" s="67">
        <f t="shared" si="12"/>
        <v>0</v>
      </c>
    </row>
    <row r="121" spans="2:14">
      <c r="B121" s="72" t="s">
        <v>129</v>
      </c>
      <c r="C121" s="72"/>
      <c r="D121" s="66">
        <v>0.2</v>
      </c>
      <c r="E121" s="68"/>
      <c r="F121" s="68"/>
      <c r="G121" s="68"/>
      <c r="H121" s="68"/>
      <c r="I121" s="68"/>
      <c r="J121" s="68"/>
      <c r="K121" s="68"/>
      <c r="L121" s="68"/>
      <c r="M121" s="68"/>
      <c r="N121" s="69"/>
    </row>
  </sheetData>
  <sheetProtection formatColumns="0" formatRows="0" selectLockedCells="1"/>
  <phoneticPr fontId="2" type="noConversion"/>
  <dataValidations count="3">
    <dataValidation type="list" allowBlank="1" showInputMessage="1" showErrorMessage="1" sqref="D7:E7" xr:uid="{00000000-0002-0000-0100-000001000000}">
      <formula1>"January,February,March,April,May,June,July,August,September,October,November,December"</formula1>
    </dataValidation>
    <dataValidation type="list" allowBlank="1" showInputMessage="1" showErrorMessage="1" sqref="D33:F33" xr:uid="{0866B106-985F-4D72-A10A-C4048ABCB537}">
      <formula1>$P$5:$P$7</formula1>
    </dataValidation>
    <dataValidation type="list" allowBlank="1" showInputMessage="1" showErrorMessage="1" sqref="D9" xr:uid="{FC142367-EAFD-451F-8042-98403BA00EB1}">
      <formula1>$Q$5:$Q$7</formula1>
    </dataValidation>
  </dataValidations>
  <pageMargins left="0.23622047244094491" right="0.23622047244094491" top="0.74803149606299213" bottom="0.74803149606299213" header="0.31496062992125984" footer="0.31496062992125984"/>
  <pageSetup paperSize="9" scale="92" fitToHeight="2" orientation="portrait" r:id="rId1"/>
  <headerFooter alignWithMargins="0"/>
  <ignoredErrors>
    <ignoredError sqref="N118:N120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A546FE-5399-4EBF-B629-6A42D60199FC}">
          <x14:formula1>
            <xm:f>PL!$C$4:$DB$4</xm:f>
          </x14:formula1>
          <xm:sqref>D15:F15 D111 D25:F25 D30:F30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0924B-6169-45BE-9D59-6DD22F7C0263}">
  <sheetPr>
    <tabColor theme="4" tint="0.39997558519241921"/>
  </sheetPr>
  <dimension ref="B2:DC54"/>
  <sheetViews>
    <sheetView showGridLines="0" zoomScale="90" zoomScaleNormal="90" workbookViewId="0">
      <pane xSplit="2" ySplit="4" topLeftCell="O23" activePane="bottomRight" state="frozen"/>
      <selection pane="topRight" activeCell="O19" sqref="O19"/>
      <selection pane="bottomLeft" activeCell="O19" sqref="O19"/>
      <selection pane="bottomRight" activeCell="B55" sqref="B55"/>
    </sheetView>
  </sheetViews>
  <sheetFormatPr defaultColWidth="9.109375" defaultRowHeight="13.8" outlineLevelRow="1" outlineLevelCol="1"/>
  <cols>
    <col min="1" max="1" width="6.109375" style="21" customWidth="1"/>
    <col min="2" max="2" width="55.33203125" style="21" customWidth="1"/>
    <col min="3" max="12" width="11.44140625" style="21" hidden="1" customWidth="1" outlineLevel="1"/>
    <col min="13" max="14" width="13.44140625" style="21" hidden="1" customWidth="1" outlineLevel="1"/>
    <col min="15" max="15" width="13.44140625" style="21" bestFit="1" customWidth="1" collapsed="1"/>
    <col min="16" max="25" width="11.44140625" style="21" hidden="1" customWidth="1" outlineLevel="1"/>
    <col min="26" max="27" width="13.44140625" style="21" hidden="1" customWidth="1" outlineLevel="1"/>
    <col min="28" max="28" width="13.44140625" style="21" bestFit="1" customWidth="1" collapsed="1"/>
    <col min="29" max="38" width="11.44140625" style="21" hidden="1" customWidth="1" outlineLevel="1"/>
    <col min="39" max="40" width="13.44140625" style="21" hidden="1" customWidth="1" outlineLevel="1"/>
    <col min="41" max="41" width="13.44140625" style="21" bestFit="1" customWidth="1" collapsed="1"/>
    <col min="42" max="51" width="11.44140625" style="21" hidden="1" customWidth="1" outlineLevel="1"/>
    <col min="52" max="53" width="13.44140625" style="21" hidden="1" customWidth="1" outlineLevel="1"/>
    <col min="54" max="54" width="13.44140625" style="21" bestFit="1" customWidth="1" collapsed="1"/>
    <col min="55" max="64" width="11.44140625" style="21" hidden="1" customWidth="1" outlineLevel="1"/>
    <col min="65" max="66" width="13.44140625" style="21" hidden="1" customWidth="1" outlineLevel="1"/>
    <col min="67" max="67" width="13.44140625" style="21" bestFit="1" customWidth="1" collapsed="1"/>
    <col min="68" max="77" width="11.44140625" style="21" hidden="1" customWidth="1" outlineLevel="1"/>
    <col min="78" max="79" width="13.44140625" style="21" hidden="1" customWidth="1" outlineLevel="1"/>
    <col min="80" max="80" width="13.44140625" style="21" bestFit="1" customWidth="1" collapsed="1"/>
    <col min="81" max="90" width="11.44140625" style="21" hidden="1" customWidth="1" outlineLevel="1"/>
    <col min="91" max="92" width="13.44140625" style="21" hidden="1" customWidth="1" outlineLevel="1"/>
    <col min="93" max="93" width="13.44140625" style="21" bestFit="1" customWidth="1" collapsed="1"/>
    <col min="94" max="103" width="11.44140625" style="21" hidden="1" customWidth="1" outlineLevel="1"/>
    <col min="104" max="105" width="13.44140625" style="21" hidden="1" customWidth="1" outlineLevel="1"/>
    <col min="106" max="106" width="13.44140625" style="21" bestFit="1" customWidth="1" collapsed="1"/>
    <col min="107" max="16384" width="9.109375" style="21"/>
  </cols>
  <sheetData>
    <row r="2" spans="2:106" s="229" customFormat="1" ht="14.4" thickBot="1">
      <c r="B2" s="227" t="str">
        <f>LEFT(Assumptions!$B$2,FIND("Budget",Assumptions!$B$2)-1)&amp;"Headcount Costs "&amp;RIGHT(Assumptions!$B$2,9)</f>
        <v>SUPA Headcount Costs 2026-2033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8"/>
      <c r="AM2" s="228"/>
      <c r="AN2" s="228"/>
      <c r="AO2" s="228"/>
      <c r="AP2" s="228"/>
      <c r="AQ2" s="228"/>
      <c r="AR2" s="228"/>
      <c r="AS2" s="228"/>
      <c r="AT2" s="228"/>
      <c r="AU2" s="228"/>
      <c r="AV2" s="228"/>
      <c r="AW2" s="228"/>
      <c r="AX2" s="228"/>
      <c r="AY2" s="228"/>
      <c r="AZ2" s="228"/>
      <c r="BA2" s="228"/>
      <c r="BB2" s="228"/>
      <c r="BC2" s="228"/>
      <c r="BD2" s="228"/>
      <c r="BE2" s="228"/>
      <c r="BF2" s="228"/>
      <c r="BG2" s="228"/>
      <c r="BH2" s="228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  <c r="CC2" s="228"/>
      <c r="CD2" s="228"/>
      <c r="CE2" s="228"/>
      <c r="CF2" s="228"/>
      <c r="CG2" s="228"/>
      <c r="CH2" s="228"/>
      <c r="CI2" s="228"/>
      <c r="CJ2" s="228"/>
      <c r="CK2" s="228"/>
      <c r="CL2" s="228"/>
      <c r="CM2" s="228"/>
      <c r="CN2" s="228"/>
      <c r="CO2" s="228"/>
      <c r="CP2" s="228"/>
      <c r="CQ2" s="228"/>
      <c r="CR2" s="228"/>
      <c r="CS2" s="228"/>
      <c r="CT2" s="228"/>
      <c r="CU2" s="228"/>
      <c r="CV2" s="228"/>
      <c r="CW2" s="228"/>
      <c r="CX2" s="228"/>
      <c r="CY2" s="228"/>
      <c r="CZ2" s="228"/>
      <c r="DA2" s="228"/>
      <c r="DB2" s="228"/>
    </row>
    <row r="3" spans="2:106" s="218" customFormat="1" thickTop="1">
      <c r="B3" s="221"/>
      <c r="C3" s="224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2"/>
      <c r="BH3" s="222"/>
      <c r="BI3" s="222"/>
      <c r="BJ3" s="222"/>
      <c r="BK3" s="222"/>
      <c r="BL3" s="222"/>
      <c r="BM3" s="222"/>
      <c r="BN3" s="222"/>
      <c r="BO3" s="222"/>
      <c r="BP3" s="222"/>
      <c r="BQ3" s="222"/>
      <c r="BR3" s="222"/>
      <c r="BS3" s="222"/>
      <c r="BT3" s="222"/>
      <c r="BU3" s="222"/>
      <c r="BV3" s="222"/>
      <c r="BW3" s="222"/>
      <c r="BX3" s="222"/>
      <c r="BY3" s="222"/>
      <c r="BZ3" s="222"/>
      <c r="CA3" s="222"/>
      <c r="CB3" s="222"/>
      <c r="CC3" s="222"/>
      <c r="CD3" s="222"/>
      <c r="CE3" s="222"/>
      <c r="CF3" s="222"/>
      <c r="CG3" s="222"/>
      <c r="CH3" s="222"/>
      <c r="CI3" s="222"/>
      <c r="CJ3" s="222"/>
      <c r="CK3" s="222"/>
      <c r="CL3" s="222"/>
      <c r="CM3" s="222"/>
      <c r="CN3" s="222"/>
      <c r="CO3" s="222"/>
      <c r="CP3" s="222"/>
      <c r="CQ3" s="222"/>
      <c r="CR3" s="222"/>
      <c r="CS3" s="222"/>
      <c r="CT3" s="222"/>
      <c r="CU3" s="222"/>
      <c r="CV3" s="222"/>
      <c r="CW3" s="222"/>
      <c r="CX3" s="222"/>
      <c r="CY3" s="222"/>
      <c r="CZ3" s="222"/>
      <c r="DA3" s="222"/>
      <c r="DB3" s="222"/>
    </row>
    <row r="4" spans="2:106" s="218" customFormat="1" ht="13.2">
      <c r="B4" s="41"/>
      <c r="C4" s="42">
        <f>PL!C4</f>
        <v>46053</v>
      </c>
      <c r="D4" s="42">
        <f>EOMONTH(C4,1)</f>
        <v>46081</v>
      </c>
      <c r="E4" s="42">
        <f t="shared" ref="E4:N4" si="0">EOMONTH(D4,1)</f>
        <v>46112</v>
      </c>
      <c r="F4" s="42">
        <f t="shared" si="0"/>
        <v>46142</v>
      </c>
      <c r="G4" s="42">
        <f t="shared" si="0"/>
        <v>46173</v>
      </c>
      <c r="H4" s="42">
        <f t="shared" si="0"/>
        <v>46203</v>
      </c>
      <c r="I4" s="42">
        <f t="shared" si="0"/>
        <v>46234</v>
      </c>
      <c r="J4" s="42">
        <f t="shared" si="0"/>
        <v>46265</v>
      </c>
      <c r="K4" s="42">
        <f t="shared" si="0"/>
        <v>46295</v>
      </c>
      <c r="L4" s="42">
        <f t="shared" si="0"/>
        <v>46326</v>
      </c>
      <c r="M4" s="42">
        <f t="shared" si="0"/>
        <v>46356</v>
      </c>
      <c r="N4" s="42">
        <f t="shared" si="0"/>
        <v>46387</v>
      </c>
      <c r="O4" s="43">
        <f>PL!O4</f>
        <v>2026</v>
      </c>
      <c r="P4" s="42">
        <f>PL!P4</f>
        <v>46418</v>
      </c>
      <c r="Q4" s="42">
        <f>EOMONTH(P4,1)</f>
        <v>46446</v>
      </c>
      <c r="R4" s="42">
        <f t="shared" ref="R4:AA4" si="1">EOMONTH(Q4,1)</f>
        <v>46477</v>
      </c>
      <c r="S4" s="42">
        <f t="shared" si="1"/>
        <v>46507</v>
      </c>
      <c r="T4" s="42">
        <f t="shared" si="1"/>
        <v>46538</v>
      </c>
      <c r="U4" s="42">
        <f t="shared" si="1"/>
        <v>46568</v>
      </c>
      <c r="V4" s="42">
        <f t="shared" si="1"/>
        <v>46599</v>
      </c>
      <c r="W4" s="42">
        <f t="shared" si="1"/>
        <v>46630</v>
      </c>
      <c r="X4" s="42">
        <f t="shared" si="1"/>
        <v>46660</v>
      </c>
      <c r="Y4" s="42">
        <f t="shared" si="1"/>
        <v>46691</v>
      </c>
      <c r="Z4" s="42">
        <f t="shared" si="1"/>
        <v>46721</v>
      </c>
      <c r="AA4" s="42">
        <f t="shared" si="1"/>
        <v>46752</v>
      </c>
      <c r="AB4" s="43">
        <f>PL!AB4</f>
        <v>2027</v>
      </c>
      <c r="AC4" s="42">
        <f>PL!AC4</f>
        <v>46783</v>
      </c>
      <c r="AD4" s="42">
        <f>EOMONTH(AC4,1)</f>
        <v>46812</v>
      </c>
      <c r="AE4" s="42">
        <f t="shared" ref="AE4:AN4" si="2">EOMONTH(AD4,1)</f>
        <v>46843</v>
      </c>
      <c r="AF4" s="42">
        <f t="shared" si="2"/>
        <v>46873</v>
      </c>
      <c r="AG4" s="42">
        <f t="shared" si="2"/>
        <v>46904</v>
      </c>
      <c r="AH4" s="42">
        <f t="shared" si="2"/>
        <v>46934</v>
      </c>
      <c r="AI4" s="42">
        <f t="shared" si="2"/>
        <v>46965</v>
      </c>
      <c r="AJ4" s="42">
        <f t="shared" si="2"/>
        <v>46996</v>
      </c>
      <c r="AK4" s="42">
        <f t="shared" si="2"/>
        <v>47026</v>
      </c>
      <c r="AL4" s="42">
        <f t="shared" si="2"/>
        <v>47057</v>
      </c>
      <c r="AM4" s="42">
        <f t="shared" si="2"/>
        <v>47087</v>
      </c>
      <c r="AN4" s="42">
        <f t="shared" si="2"/>
        <v>47118</v>
      </c>
      <c r="AO4" s="43">
        <f>PL!AO4</f>
        <v>2028</v>
      </c>
      <c r="AP4" s="42">
        <f>PL!AP4</f>
        <v>47149</v>
      </c>
      <c r="AQ4" s="42">
        <f>EOMONTH(AP4,1)</f>
        <v>47177</v>
      </c>
      <c r="AR4" s="42">
        <f t="shared" ref="AR4:BA4" si="3">EOMONTH(AQ4,1)</f>
        <v>47208</v>
      </c>
      <c r="AS4" s="42">
        <f t="shared" si="3"/>
        <v>47238</v>
      </c>
      <c r="AT4" s="42">
        <f t="shared" si="3"/>
        <v>47269</v>
      </c>
      <c r="AU4" s="42">
        <f t="shared" si="3"/>
        <v>47299</v>
      </c>
      <c r="AV4" s="42">
        <f t="shared" si="3"/>
        <v>47330</v>
      </c>
      <c r="AW4" s="42">
        <f t="shared" si="3"/>
        <v>47361</v>
      </c>
      <c r="AX4" s="42">
        <f t="shared" si="3"/>
        <v>47391</v>
      </c>
      <c r="AY4" s="42">
        <f t="shared" si="3"/>
        <v>47422</v>
      </c>
      <c r="AZ4" s="42">
        <f t="shared" si="3"/>
        <v>47452</v>
      </c>
      <c r="BA4" s="42">
        <f t="shared" si="3"/>
        <v>47483</v>
      </c>
      <c r="BB4" s="43">
        <f>PL!BB4</f>
        <v>2029</v>
      </c>
      <c r="BC4" s="42">
        <f>PL!BC4</f>
        <v>47514</v>
      </c>
      <c r="BD4" s="42">
        <f>EOMONTH(BC4,1)</f>
        <v>47542</v>
      </c>
      <c r="BE4" s="42">
        <f t="shared" ref="BE4:BN4" si="4">EOMONTH(BD4,1)</f>
        <v>47573</v>
      </c>
      <c r="BF4" s="42">
        <f t="shared" si="4"/>
        <v>47603</v>
      </c>
      <c r="BG4" s="42">
        <f t="shared" si="4"/>
        <v>47634</v>
      </c>
      <c r="BH4" s="42">
        <f t="shared" si="4"/>
        <v>47664</v>
      </c>
      <c r="BI4" s="42">
        <f t="shared" si="4"/>
        <v>47695</v>
      </c>
      <c r="BJ4" s="42">
        <f t="shared" si="4"/>
        <v>47726</v>
      </c>
      <c r="BK4" s="42">
        <f t="shared" si="4"/>
        <v>47756</v>
      </c>
      <c r="BL4" s="42">
        <f t="shared" si="4"/>
        <v>47787</v>
      </c>
      <c r="BM4" s="42">
        <f t="shared" si="4"/>
        <v>47817</v>
      </c>
      <c r="BN4" s="42">
        <f t="shared" si="4"/>
        <v>47848</v>
      </c>
      <c r="BO4" s="43">
        <f>PL!BO4</f>
        <v>2030</v>
      </c>
      <c r="BP4" s="42">
        <f>PL!BP4</f>
        <v>47879</v>
      </c>
      <c r="BQ4" s="42">
        <f>EOMONTH(BP4,1)</f>
        <v>47907</v>
      </c>
      <c r="BR4" s="42">
        <f t="shared" ref="BR4:CA4" si="5">EOMONTH(BQ4,1)</f>
        <v>47938</v>
      </c>
      <c r="BS4" s="42">
        <f t="shared" si="5"/>
        <v>47968</v>
      </c>
      <c r="BT4" s="42">
        <f t="shared" si="5"/>
        <v>47999</v>
      </c>
      <c r="BU4" s="42">
        <f t="shared" si="5"/>
        <v>48029</v>
      </c>
      <c r="BV4" s="42">
        <f t="shared" si="5"/>
        <v>48060</v>
      </c>
      <c r="BW4" s="42">
        <f t="shared" si="5"/>
        <v>48091</v>
      </c>
      <c r="BX4" s="42">
        <f t="shared" si="5"/>
        <v>48121</v>
      </c>
      <c r="BY4" s="42">
        <f t="shared" si="5"/>
        <v>48152</v>
      </c>
      <c r="BZ4" s="42">
        <f t="shared" si="5"/>
        <v>48182</v>
      </c>
      <c r="CA4" s="42">
        <f t="shared" si="5"/>
        <v>48213</v>
      </c>
      <c r="CB4" s="43">
        <f>PL!CB4</f>
        <v>2031</v>
      </c>
      <c r="CC4" s="42">
        <f>PL!CC4</f>
        <v>48244</v>
      </c>
      <c r="CD4" s="42">
        <f>EOMONTH(CC4,1)</f>
        <v>48273</v>
      </c>
      <c r="CE4" s="42">
        <f t="shared" ref="CE4:CN4" si="6">EOMONTH(CD4,1)</f>
        <v>48304</v>
      </c>
      <c r="CF4" s="42">
        <f t="shared" si="6"/>
        <v>48334</v>
      </c>
      <c r="CG4" s="42">
        <f t="shared" si="6"/>
        <v>48365</v>
      </c>
      <c r="CH4" s="42">
        <f t="shared" si="6"/>
        <v>48395</v>
      </c>
      <c r="CI4" s="42">
        <f t="shared" si="6"/>
        <v>48426</v>
      </c>
      <c r="CJ4" s="42">
        <f t="shared" si="6"/>
        <v>48457</v>
      </c>
      <c r="CK4" s="42">
        <f t="shared" si="6"/>
        <v>48487</v>
      </c>
      <c r="CL4" s="42">
        <f t="shared" si="6"/>
        <v>48518</v>
      </c>
      <c r="CM4" s="42">
        <f t="shared" si="6"/>
        <v>48548</v>
      </c>
      <c r="CN4" s="42">
        <f t="shared" si="6"/>
        <v>48579</v>
      </c>
      <c r="CO4" s="43">
        <f>PL!CO4</f>
        <v>2032</v>
      </c>
      <c r="CP4" s="42">
        <f>PL!CP4</f>
        <v>48610</v>
      </c>
      <c r="CQ4" s="42">
        <f>EOMONTH(CP4,1)</f>
        <v>48638</v>
      </c>
      <c r="CR4" s="42">
        <f t="shared" ref="CR4:DA4" si="7">EOMONTH(CQ4,1)</f>
        <v>48669</v>
      </c>
      <c r="CS4" s="42">
        <f t="shared" si="7"/>
        <v>48699</v>
      </c>
      <c r="CT4" s="42">
        <f t="shared" si="7"/>
        <v>48730</v>
      </c>
      <c r="CU4" s="42">
        <f t="shared" si="7"/>
        <v>48760</v>
      </c>
      <c r="CV4" s="42">
        <f t="shared" si="7"/>
        <v>48791</v>
      </c>
      <c r="CW4" s="42">
        <f t="shared" si="7"/>
        <v>48822</v>
      </c>
      <c r="CX4" s="42">
        <f t="shared" si="7"/>
        <v>48852</v>
      </c>
      <c r="CY4" s="42">
        <f t="shared" si="7"/>
        <v>48883</v>
      </c>
      <c r="CZ4" s="42">
        <f t="shared" si="7"/>
        <v>48913</v>
      </c>
      <c r="DA4" s="42">
        <f t="shared" si="7"/>
        <v>48944</v>
      </c>
      <c r="DB4" s="43">
        <f>PL!DB4</f>
        <v>2033</v>
      </c>
    </row>
    <row r="5" spans="2:106" s="147" customFormat="1" ht="13.2">
      <c r="B5" s="73"/>
      <c r="O5" s="148"/>
      <c r="AB5" s="148"/>
      <c r="AO5" s="148"/>
      <c r="BB5" s="148"/>
      <c r="BO5" s="148"/>
      <c r="CB5" s="148"/>
      <c r="CO5" s="148"/>
      <c r="DB5" s="148"/>
    </row>
    <row r="6" spans="2:106" s="28" customFormat="1" ht="13.2">
      <c r="B6" s="236" t="s">
        <v>225</v>
      </c>
      <c r="C6" s="241">
        <f>C7+C18</f>
        <v>16566.666666666664</v>
      </c>
      <c r="D6" s="241">
        <f t="shared" ref="D6:N6" si="8">D7+D18</f>
        <v>16566.666666666664</v>
      </c>
      <c r="E6" s="241">
        <f t="shared" si="8"/>
        <v>16566.666666666664</v>
      </c>
      <c r="F6" s="241">
        <f t="shared" si="8"/>
        <v>16566.666666666664</v>
      </c>
      <c r="G6" s="241">
        <f t="shared" si="8"/>
        <v>16566.666666666664</v>
      </c>
      <c r="H6" s="241">
        <f t="shared" si="8"/>
        <v>16566.666666666664</v>
      </c>
      <c r="I6" s="241">
        <f t="shared" si="8"/>
        <v>16566.666666666664</v>
      </c>
      <c r="J6" s="241">
        <f t="shared" si="8"/>
        <v>16566.666666666664</v>
      </c>
      <c r="K6" s="241">
        <f t="shared" si="8"/>
        <v>16566.666666666664</v>
      </c>
      <c r="L6" s="241">
        <f t="shared" si="8"/>
        <v>16566.666666666664</v>
      </c>
      <c r="M6" s="241">
        <f t="shared" si="8"/>
        <v>16566.666666666664</v>
      </c>
      <c r="N6" s="241">
        <f t="shared" si="8"/>
        <v>16566.666666666664</v>
      </c>
      <c r="O6" s="242">
        <f>SUM(C6:N6)</f>
        <v>198799.99999999991</v>
      </c>
      <c r="P6" s="241">
        <f>P7+P18</f>
        <v>47040</v>
      </c>
      <c r="Q6" s="241">
        <f t="shared" ref="Q6" si="9">Q7+Q18</f>
        <v>47040</v>
      </c>
      <c r="R6" s="241">
        <f t="shared" ref="R6" si="10">R7+R18</f>
        <v>47040</v>
      </c>
      <c r="S6" s="241">
        <f t="shared" ref="S6" si="11">S7+S18</f>
        <v>47040</v>
      </c>
      <c r="T6" s="241">
        <f t="shared" ref="T6" si="12">T7+T18</f>
        <v>47040</v>
      </c>
      <c r="U6" s="241">
        <f t="shared" ref="U6" si="13">U7+U18</f>
        <v>47040</v>
      </c>
      <c r="V6" s="241">
        <f t="shared" ref="V6" si="14">V7+V18</f>
        <v>47040</v>
      </c>
      <c r="W6" s="241">
        <f t="shared" ref="W6" si="15">W7+W18</f>
        <v>47040</v>
      </c>
      <c r="X6" s="241">
        <f t="shared" ref="X6" si="16">X7+X18</f>
        <v>47040</v>
      </c>
      <c r="Y6" s="241">
        <f t="shared" ref="Y6" si="17">Y7+Y18</f>
        <v>47040</v>
      </c>
      <c r="Z6" s="241">
        <f t="shared" ref="Z6" si="18">Z7+Z18</f>
        <v>47040</v>
      </c>
      <c r="AA6" s="241">
        <f t="shared" ref="AA6" si="19">AA7+AA18</f>
        <v>47040</v>
      </c>
      <c r="AB6" s="242">
        <f>SUM(P6:AA6)</f>
        <v>564480</v>
      </c>
      <c r="AC6" s="241">
        <f>AC7+AC18</f>
        <v>49392</v>
      </c>
      <c r="AD6" s="241">
        <f t="shared" ref="AD6" si="20">AD7+AD18</f>
        <v>49392</v>
      </c>
      <c r="AE6" s="241">
        <f t="shared" ref="AE6" si="21">AE7+AE18</f>
        <v>49392</v>
      </c>
      <c r="AF6" s="241">
        <f t="shared" ref="AF6" si="22">AF7+AF18</f>
        <v>49392</v>
      </c>
      <c r="AG6" s="241">
        <f t="shared" ref="AG6" si="23">AG7+AG18</f>
        <v>49392</v>
      </c>
      <c r="AH6" s="241">
        <f t="shared" ref="AH6" si="24">AH7+AH18</f>
        <v>49392</v>
      </c>
      <c r="AI6" s="241">
        <f t="shared" ref="AI6" si="25">AI7+AI18</f>
        <v>49392</v>
      </c>
      <c r="AJ6" s="241">
        <f t="shared" ref="AJ6" si="26">AJ7+AJ18</f>
        <v>49392</v>
      </c>
      <c r="AK6" s="241">
        <f t="shared" ref="AK6" si="27">AK7+AK18</f>
        <v>49392</v>
      </c>
      <c r="AL6" s="241">
        <f t="shared" ref="AL6" si="28">AL7+AL18</f>
        <v>49392</v>
      </c>
      <c r="AM6" s="241">
        <f t="shared" ref="AM6" si="29">AM7+AM18</f>
        <v>49392</v>
      </c>
      <c r="AN6" s="241">
        <f t="shared" ref="AN6" si="30">AN7+AN18</f>
        <v>49392</v>
      </c>
      <c r="AO6" s="242">
        <f>SUM(AC6:AN6)</f>
        <v>592704</v>
      </c>
      <c r="AP6" s="241">
        <f>AP7+AP18</f>
        <v>75631.5</v>
      </c>
      <c r="AQ6" s="241">
        <f t="shared" ref="AQ6" si="31">AQ7+AQ18</f>
        <v>75631.5</v>
      </c>
      <c r="AR6" s="241">
        <f t="shared" ref="AR6" si="32">AR7+AR18</f>
        <v>75631.5</v>
      </c>
      <c r="AS6" s="241">
        <f t="shared" ref="AS6" si="33">AS7+AS18</f>
        <v>75631.5</v>
      </c>
      <c r="AT6" s="241">
        <f t="shared" ref="AT6" si="34">AT7+AT18</f>
        <v>75631.5</v>
      </c>
      <c r="AU6" s="241">
        <f t="shared" ref="AU6" si="35">AU7+AU18</f>
        <v>75631.5</v>
      </c>
      <c r="AV6" s="241">
        <f t="shared" ref="AV6" si="36">AV7+AV18</f>
        <v>75631.5</v>
      </c>
      <c r="AW6" s="241">
        <f t="shared" ref="AW6" si="37">AW7+AW18</f>
        <v>75631.5</v>
      </c>
      <c r="AX6" s="241">
        <f t="shared" ref="AX6" si="38">AX7+AX18</f>
        <v>75631.5</v>
      </c>
      <c r="AY6" s="241">
        <f t="shared" ref="AY6" si="39">AY7+AY18</f>
        <v>75631.5</v>
      </c>
      <c r="AZ6" s="241">
        <f t="shared" ref="AZ6" si="40">AZ7+AZ18</f>
        <v>75631.5</v>
      </c>
      <c r="BA6" s="241">
        <f t="shared" ref="BA6" si="41">BA7+BA18</f>
        <v>75631.5</v>
      </c>
      <c r="BB6" s="242">
        <f>SUM(AP6:BA6)</f>
        <v>907578</v>
      </c>
      <c r="BC6" s="241">
        <f>BC7+BC18</f>
        <v>79413.074999999997</v>
      </c>
      <c r="BD6" s="241">
        <f t="shared" ref="BD6" si="42">BD7+BD18</f>
        <v>79413.074999999997</v>
      </c>
      <c r="BE6" s="241">
        <f t="shared" ref="BE6" si="43">BE7+BE18</f>
        <v>79413.074999999997</v>
      </c>
      <c r="BF6" s="241">
        <f t="shared" ref="BF6" si="44">BF7+BF18</f>
        <v>79413.074999999997</v>
      </c>
      <c r="BG6" s="241">
        <f t="shared" ref="BG6" si="45">BG7+BG18</f>
        <v>79413.074999999997</v>
      </c>
      <c r="BH6" s="241">
        <f t="shared" ref="BH6" si="46">BH7+BH18</f>
        <v>79413.074999999997</v>
      </c>
      <c r="BI6" s="241">
        <f t="shared" ref="BI6" si="47">BI7+BI18</f>
        <v>79413.074999999997</v>
      </c>
      <c r="BJ6" s="241">
        <f t="shared" ref="BJ6" si="48">BJ7+BJ18</f>
        <v>79413.074999999997</v>
      </c>
      <c r="BK6" s="241">
        <f t="shared" ref="BK6" si="49">BK7+BK18</f>
        <v>79413.074999999997</v>
      </c>
      <c r="BL6" s="241">
        <f t="shared" ref="BL6" si="50">BL7+BL18</f>
        <v>79413.074999999997</v>
      </c>
      <c r="BM6" s="241">
        <f t="shared" ref="BM6" si="51">BM7+BM18</f>
        <v>79413.074999999997</v>
      </c>
      <c r="BN6" s="241">
        <f t="shared" ref="BN6" si="52">BN7+BN18</f>
        <v>79413.074999999997</v>
      </c>
      <c r="BO6" s="242">
        <f>SUM(BC6:BN6)</f>
        <v>952956.89999999979</v>
      </c>
      <c r="BP6" s="241">
        <f>BP7+BP18</f>
        <v>83383.728750000009</v>
      </c>
      <c r="BQ6" s="241">
        <f t="shared" ref="BQ6" si="53">BQ7+BQ18</f>
        <v>83383.728750000009</v>
      </c>
      <c r="BR6" s="241">
        <f t="shared" ref="BR6" si="54">BR7+BR18</f>
        <v>83383.728750000009</v>
      </c>
      <c r="BS6" s="241">
        <f t="shared" ref="BS6" si="55">BS7+BS18</f>
        <v>83383.728750000009</v>
      </c>
      <c r="BT6" s="241">
        <f t="shared" ref="BT6" si="56">BT7+BT18</f>
        <v>83383.728750000009</v>
      </c>
      <c r="BU6" s="241">
        <f t="shared" ref="BU6" si="57">BU7+BU18</f>
        <v>83383.728750000009</v>
      </c>
      <c r="BV6" s="241">
        <f t="shared" ref="BV6" si="58">BV7+BV18</f>
        <v>83383.728750000009</v>
      </c>
      <c r="BW6" s="241">
        <f t="shared" ref="BW6" si="59">BW7+BW18</f>
        <v>83383.728750000009</v>
      </c>
      <c r="BX6" s="241">
        <f t="shared" ref="BX6" si="60">BX7+BX18</f>
        <v>83383.728750000009</v>
      </c>
      <c r="BY6" s="241">
        <f t="shared" ref="BY6" si="61">BY7+BY18</f>
        <v>83383.728750000009</v>
      </c>
      <c r="BZ6" s="241">
        <f t="shared" ref="BZ6" si="62">BZ7+BZ18</f>
        <v>83383.728750000009</v>
      </c>
      <c r="CA6" s="241">
        <f t="shared" ref="CA6" si="63">CA7+CA18</f>
        <v>83383.728750000009</v>
      </c>
      <c r="CB6" s="242">
        <f>SUM(BP6:CA6)</f>
        <v>1000604.7450000001</v>
      </c>
      <c r="CC6" s="241">
        <f>CC7+CC18</f>
        <v>87552.915187499995</v>
      </c>
      <c r="CD6" s="241">
        <f t="shared" ref="CD6" si="64">CD7+CD18</f>
        <v>87552.915187499995</v>
      </c>
      <c r="CE6" s="241">
        <f t="shared" ref="CE6" si="65">CE7+CE18</f>
        <v>87552.915187499995</v>
      </c>
      <c r="CF6" s="241">
        <f t="shared" ref="CF6" si="66">CF7+CF18</f>
        <v>87552.915187499995</v>
      </c>
      <c r="CG6" s="241">
        <f t="shared" ref="CG6" si="67">CG7+CG18</f>
        <v>87552.915187499995</v>
      </c>
      <c r="CH6" s="241">
        <f t="shared" ref="CH6" si="68">CH7+CH18</f>
        <v>87552.915187499995</v>
      </c>
      <c r="CI6" s="241">
        <f t="shared" ref="CI6" si="69">CI7+CI18</f>
        <v>87552.915187499995</v>
      </c>
      <c r="CJ6" s="241">
        <f t="shared" ref="CJ6" si="70">CJ7+CJ18</f>
        <v>87552.915187499995</v>
      </c>
      <c r="CK6" s="241">
        <f t="shared" ref="CK6" si="71">CK7+CK18</f>
        <v>87552.915187499995</v>
      </c>
      <c r="CL6" s="241">
        <f t="shared" ref="CL6" si="72">CL7+CL18</f>
        <v>87552.915187499995</v>
      </c>
      <c r="CM6" s="241">
        <f t="shared" ref="CM6" si="73">CM7+CM18</f>
        <v>87552.915187499995</v>
      </c>
      <c r="CN6" s="241">
        <f t="shared" ref="CN6" si="74">CN7+CN18</f>
        <v>87552.915187499995</v>
      </c>
      <c r="CO6" s="242">
        <f>SUM(CC6:CN6)</f>
        <v>1050634.9822499997</v>
      </c>
      <c r="CP6" s="241">
        <f>CP7+CP18</f>
        <v>91930.560946875019</v>
      </c>
      <c r="CQ6" s="241">
        <f t="shared" ref="CQ6" si="75">CQ7+CQ18</f>
        <v>91930.560946875019</v>
      </c>
      <c r="CR6" s="241">
        <f t="shared" ref="CR6" si="76">CR7+CR18</f>
        <v>91930.560946875019</v>
      </c>
      <c r="CS6" s="241">
        <f t="shared" ref="CS6" si="77">CS7+CS18</f>
        <v>91930.560946875019</v>
      </c>
      <c r="CT6" s="241">
        <f t="shared" ref="CT6" si="78">CT7+CT18</f>
        <v>91930.560946875019</v>
      </c>
      <c r="CU6" s="241">
        <f t="shared" ref="CU6" si="79">CU7+CU18</f>
        <v>91930.560946875019</v>
      </c>
      <c r="CV6" s="241">
        <f t="shared" ref="CV6" si="80">CV7+CV18</f>
        <v>91930.560946875019</v>
      </c>
      <c r="CW6" s="241">
        <f t="shared" ref="CW6" si="81">CW7+CW18</f>
        <v>91930.560946875019</v>
      </c>
      <c r="CX6" s="241">
        <f t="shared" ref="CX6" si="82">CX7+CX18</f>
        <v>91930.560946875019</v>
      </c>
      <c r="CY6" s="241">
        <f t="shared" ref="CY6" si="83">CY7+CY18</f>
        <v>91930.560946875019</v>
      </c>
      <c r="CZ6" s="241">
        <f t="shared" ref="CZ6" si="84">CZ7+CZ18</f>
        <v>91930.560946875019</v>
      </c>
      <c r="DA6" s="241">
        <f t="shared" ref="DA6" si="85">DA7+DA18</f>
        <v>91930.560946875019</v>
      </c>
      <c r="DB6" s="242">
        <f>SUM(CP6:DA6)</f>
        <v>1103166.7313625002</v>
      </c>
    </row>
    <row r="7" spans="2:106" s="150" customFormat="1" ht="13.2">
      <c r="B7" s="380" t="s">
        <v>134</v>
      </c>
      <c r="C7" s="153">
        <f>SUM(C8:C17)</f>
        <v>14791.666666666666</v>
      </c>
      <c r="D7" s="153">
        <f t="shared" ref="D7:N7" si="86">SUM(D8:D17)</f>
        <v>14791.666666666666</v>
      </c>
      <c r="E7" s="153">
        <f t="shared" si="86"/>
        <v>14791.666666666666</v>
      </c>
      <c r="F7" s="153">
        <f t="shared" si="86"/>
        <v>14791.666666666666</v>
      </c>
      <c r="G7" s="153">
        <f t="shared" si="86"/>
        <v>14791.666666666666</v>
      </c>
      <c r="H7" s="153">
        <f t="shared" si="86"/>
        <v>14791.666666666666</v>
      </c>
      <c r="I7" s="153">
        <f t="shared" si="86"/>
        <v>14791.666666666666</v>
      </c>
      <c r="J7" s="153">
        <f t="shared" si="86"/>
        <v>14791.666666666666</v>
      </c>
      <c r="K7" s="153">
        <f t="shared" si="86"/>
        <v>14791.666666666666</v>
      </c>
      <c r="L7" s="153">
        <f t="shared" si="86"/>
        <v>14791.666666666666</v>
      </c>
      <c r="M7" s="153">
        <f t="shared" si="86"/>
        <v>14791.666666666666</v>
      </c>
      <c r="N7" s="153">
        <f t="shared" si="86"/>
        <v>14791.666666666666</v>
      </c>
      <c r="O7" s="15">
        <f>SUM(C7:N7)</f>
        <v>177499.99999999997</v>
      </c>
      <c r="P7" s="153">
        <f>SUM(P8:P17)</f>
        <v>42000</v>
      </c>
      <c r="Q7" s="153">
        <f t="shared" ref="Q7" si="87">SUM(Q8:Q17)</f>
        <v>42000</v>
      </c>
      <c r="R7" s="153">
        <f t="shared" ref="R7" si="88">SUM(R8:R17)</f>
        <v>42000</v>
      </c>
      <c r="S7" s="153">
        <f t="shared" ref="S7" si="89">SUM(S8:S17)</f>
        <v>42000</v>
      </c>
      <c r="T7" s="153">
        <f t="shared" ref="T7" si="90">SUM(T8:T17)</f>
        <v>42000</v>
      </c>
      <c r="U7" s="153">
        <f t="shared" ref="U7" si="91">SUM(U8:U17)</f>
        <v>42000</v>
      </c>
      <c r="V7" s="153">
        <f t="shared" ref="V7" si="92">SUM(V8:V17)</f>
        <v>42000</v>
      </c>
      <c r="W7" s="153">
        <f t="shared" ref="W7" si="93">SUM(W8:W17)</f>
        <v>42000</v>
      </c>
      <c r="X7" s="153">
        <f t="shared" ref="X7" si="94">SUM(X8:X17)</f>
        <v>42000</v>
      </c>
      <c r="Y7" s="153">
        <f t="shared" ref="Y7" si="95">SUM(Y8:Y17)</f>
        <v>42000</v>
      </c>
      <c r="Z7" s="153">
        <f t="shared" ref="Z7" si="96">SUM(Z8:Z17)</f>
        <v>42000</v>
      </c>
      <c r="AA7" s="153">
        <f t="shared" ref="AA7" si="97">SUM(AA8:AA17)</f>
        <v>42000</v>
      </c>
      <c r="AB7" s="15">
        <f>SUM(P7:AA7)</f>
        <v>504000</v>
      </c>
      <c r="AC7" s="153">
        <f>SUM(AC8:AC17)</f>
        <v>44100</v>
      </c>
      <c r="AD7" s="153">
        <f t="shared" ref="AD7" si="98">SUM(AD8:AD17)</f>
        <v>44100</v>
      </c>
      <c r="AE7" s="153">
        <f t="shared" ref="AE7" si="99">SUM(AE8:AE17)</f>
        <v>44100</v>
      </c>
      <c r="AF7" s="153">
        <f t="shared" ref="AF7" si="100">SUM(AF8:AF17)</f>
        <v>44100</v>
      </c>
      <c r="AG7" s="153">
        <f t="shared" ref="AG7" si="101">SUM(AG8:AG17)</f>
        <v>44100</v>
      </c>
      <c r="AH7" s="153">
        <f t="shared" ref="AH7" si="102">SUM(AH8:AH17)</f>
        <v>44100</v>
      </c>
      <c r="AI7" s="153">
        <f t="shared" ref="AI7" si="103">SUM(AI8:AI17)</f>
        <v>44100</v>
      </c>
      <c r="AJ7" s="153">
        <f t="shared" ref="AJ7" si="104">SUM(AJ8:AJ17)</f>
        <v>44100</v>
      </c>
      <c r="AK7" s="153">
        <f t="shared" ref="AK7" si="105">SUM(AK8:AK17)</f>
        <v>44100</v>
      </c>
      <c r="AL7" s="153">
        <f t="shared" ref="AL7" si="106">SUM(AL8:AL17)</f>
        <v>44100</v>
      </c>
      <c r="AM7" s="153">
        <f t="shared" ref="AM7" si="107">SUM(AM8:AM17)</f>
        <v>44100</v>
      </c>
      <c r="AN7" s="153">
        <f t="shared" ref="AN7" si="108">SUM(AN8:AN17)</f>
        <v>44100</v>
      </c>
      <c r="AO7" s="15">
        <f>SUM(AC7:AN7)</f>
        <v>529200</v>
      </c>
      <c r="AP7" s="153">
        <f>SUM(AP8:AP17)</f>
        <v>67528.125</v>
      </c>
      <c r="AQ7" s="153">
        <f t="shared" ref="AQ7" si="109">SUM(AQ8:AQ17)</f>
        <v>67528.125</v>
      </c>
      <c r="AR7" s="153">
        <f t="shared" ref="AR7" si="110">SUM(AR8:AR17)</f>
        <v>67528.125</v>
      </c>
      <c r="AS7" s="153">
        <f t="shared" ref="AS7" si="111">SUM(AS8:AS17)</f>
        <v>67528.125</v>
      </c>
      <c r="AT7" s="153">
        <f t="shared" ref="AT7" si="112">SUM(AT8:AT17)</f>
        <v>67528.125</v>
      </c>
      <c r="AU7" s="153">
        <f t="shared" ref="AU7" si="113">SUM(AU8:AU17)</f>
        <v>67528.125</v>
      </c>
      <c r="AV7" s="153">
        <f t="shared" ref="AV7" si="114">SUM(AV8:AV17)</f>
        <v>67528.125</v>
      </c>
      <c r="AW7" s="153">
        <f t="shared" ref="AW7" si="115">SUM(AW8:AW17)</f>
        <v>67528.125</v>
      </c>
      <c r="AX7" s="153">
        <f t="shared" ref="AX7" si="116">SUM(AX8:AX17)</f>
        <v>67528.125</v>
      </c>
      <c r="AY7" s="153">
        <f t="shared" ref="AY7" si="117">SUM(AY8:AY17)</f>
        <v>67528.125</v>
      </c>
      <c r="AZ7" s="153">
        <f t="shared" ref="AZ7" si="118">SUM(AZ8:AZ17)</f>
        <v>67528.125</v>
      </c>
      <c r="BA7" s="153">
        <f t="shared" ref="BA7" si="119">SUM(BA8:BA17)</f>
        <v>67528.125</v>
      </c>
      <c r="BB7" s="15">
        <f>SUM(AP7:BA7)</f>
        <v>810337.5</v>
      </c>
      <c r="BC7" s="153">
        <f>SUM(BC8:BC17)</f>
        <v>70904.53125</v>
      </c>
      <c r="BD7" s="153">
        <f t="shared" ref="BD7" si="120">SUM(BD8:BD17)</f>
        <v>70904.53125</v>
      </c>
      <c r="BE7" s="153">
        <f t="shared" ref="BE7" si="121">SUM(BE8:BE17)</f>
        <v>70904.53125</v>
      </c>
      <c r="BF7" s="153">
        <f t="shared" ref="BF7" si="122">SUM(BF8:BF17)</f>
        <v>70904.53125</v>
      </c>
      <c r="BG7" s="153">
        <f t="shared" ref="BG7" si="123">SUM(BG8:BG17)</f>
        <v>70904.53125</v>
      </c>
      <c r="BH7" s="153">
        <f t="shared" ref="BH7" si="124">SUM(BH8:BH17)</f>
        <v>70904.53125</v>
      </c>
      <c r="BI7" s="153">
        <f t="shared" ref="BI7" si="125">SUM(BI8:BI17)</f>
        <v>70904.53125</v>
      </c>
      <c r="BJ7" s="153">
        <f t="shared" ref="BJ7" si="126">SUM(BJ8:BJ17)</f>
        <v>70904.53125</v>
      </c>
      <c r="BK7" s="153">
        <f t="shared" ref="BK7" si="127">SUM(BK8:BK17)</f>
        <v>70904.53125</v>
      </c>
      <c r="BL7" s="153">
        <f t="shared" ref="BL7" si="128">SUM(BL8:BL17)</f>
        <v>70904.53125</v>
      </c>
      <c r="BM7" s="153">
        <f t="shared" ref="BM7" si="129">SUM(BM8:BM17)</f>
        <v>70904.53125</v>
      </c>
      <c r="BN7" s="153">
        <f t="shared" ref="BN7" si="130">SUM(BN8:BN17)</f>
        <v>70904.53125</v>
      </c>
      <c r="BO7" s="15">
        <f>SUM(BC7:BN7)</f>
        <v>850854.375</v>
      </c>
      <c r="BP7" s="153">
        <f>SUM(BP8:BP17)</f>
        <v>74449.757812500015</v>
      </c>
      <c r="BQ7" s="153">
        <f t="shared" ref="BQ7" si="131">SUM(BQ8:BQ17)</f>
        <v>74449.757812500015</v>
      </c>
      <c r="BR7" s="153">
        <f t="shared" ref="BR7" si="132">SUM(BR8:BR17)</f>
        <v>74449.757812500015</v>
      </c>
      <c r="BS7" s="153">
        <f t="shared" ref="BS7" si="133">SUM(BS8:BS17)</f>
        <v>74449.757812500015</v>
      </c>
      <c r="BT7" s="153">
        <f t="shared" ref="BT7" si="134">SUM(BT8:BT17)</f>
        <v>74449.757812500015</v>
      </c>
      <c r="BU7" s="153">
        <f t="shared" ref="BU7" si="135">SUM(BU8:BU17)</f>
        <v>74449.757812500015</v>
      </c>
      <c r="BV7" s="153">
        <f t="shared" ref="BV7" si="136">SUM(BV8:BV17)</f>
        <v>74449.757812500015</v>
      </c>
      <c r="BW7" s="153">
        <f t="shared" ref="BW7" si="137">SUM(BW8:BW17)</f>
        <v>74449.757812500015</v>
      </c>
      <c r="BX7" s="153">
        <f t="shared" ref="BX7" si="138">SUM(BX8:BX17)</f>
        <v>74449.757812500015</v>
      </c>
      <c r="BY7" s="153">
        <f t="shared" ref="BY7" si="139">SUM(BY8:BY17)</f>
        <v>74449.757812500015</v>
      </c>
      <c r="BZ7" s="153">
        <f t="shared" ref="BZ7" si="140">SUM(BZ8:BZ17)</f>
        <v>74449.757812500015</v>
      </c>
      <c r="CA7" s="153">
        <f t="shared" ref="CA7" si="141">SUM(CA8:CA17)</f>
        <v>74449.757812500015</v>
      </c>
      <c r="CB7" s="15">
        <f>SUM(BP7:CA7)</f>
        <v>893397.09375000012</v>
      </c>
      <c r="CC7" s="153">
        <f>SUM(CC8:CC17)</f>
        <v>78172.245703124994</v>
      </c>
      <c r="CD7" s="153">
        <f t="shared" ref="CD7" si="142">SUM(CD8:CD17)</f>
        <v>78172.245703124994</v>
      </c>
      <c r="CE7" s="153">
        <f t="shared" ref="CE7" si="143">SUM(CE8:CE17)</f>
        <v>78172.245703124994</v>
      </c>
      <c r="CF7" s="153">
        <f t="shared" ref="CF7" si="144">SUM(CF8:CF17)</f>
        <v>78172.245703124994</v>
      </c>
      <c r="CG7" s="153">
        <f t="shared" ref="CG7" si="145">SUM(CG8:CG17)</f>
        <v>78172.245703124994</v>
      </c>
      <c r="CH7" s="153">
        <f t="shared" ref="CH7" si="146">SUM(CH8:CH17)</f>
        <v>78172.245703124994</v>
      </c>
      <c r="CI7" s="153">
        <f t="shared" ref="CI7" si="147">SUM(CI8:CI17)</f>
        <v>78172.245703124994</v>
      </c>
      <c r="CJ7" s="153">
        <f t="shared" ref="CJ7" si="148">SUM(CJ8:CJ17)</f>
        <v>78172.245703124994</v>
      </c>
      <c r="CK7" s="153">
        <f t="shared" ref="CK7" si="149">SUM(CK8:CK17)</f>
        <v>78172.245703124994</v>
      </c>
      <c r="CL7" s="153">
        <f t="shared" ref="CL7" si="150">SUM(CL8:CL17)</f>
        <v>78172.245703124994</v>
      </c>
      <c r="CM7" s="153">
        <f t="shared" ref="CM7" si="151">SUM(CM8:CM17)</f>
        <v>78172.245703124994</v>
      </c>
      <c r="CN7" s="153">
        <f t="shared" ref="CN7" si="152">SUM(CN8:CN17)</f>
        <v>78172.245703124994</v>
      </c>
      <c r="CO7" s="15">
        <f>SUM(CC7:CN7)</f>
        <v>938066.94843750016</v>
      </c>
      <c r="CP7" s="153">
        <f>SUM(CP8:CP17)</f>
        <v>82080.857988281263</v>
      </c>
      <c r="CQ7" s="153">
        <f t="shared" ref="CQ7" si="153">SUM(CQ8:CQ17)</f>
        <v>82080.857988281263</v>
      </c>
      <c r="CR7" s="153">
        <f t="shared" ref="CR7" si="154">SUM(CR8:CR17)</f>
        <v>82080.857988281263</v>
      </c>
      <c r="CS7" s="153">
        <f t="shared" ref="CS7" si="155">SUM(CS8:CS17)</f>
        <v>82080.857988281263</v>
      </c>
      <c r="CT7" s="153">
        <f t="shared" ref="CT7" si="156">SUM(CT8:CT17)</f>
        <v>82080.857988281263</v>
      </c>
      <c r="CU7" s="153">
        <f t="shared" ref="CU7" si="157">SUM(CU8:CU17)</f>
        <v>82080.857988281263</v>
      </c>
      <c r="CV7" s="153">
        <f t="shared" ref="CV7" si="158">SUM(CV8:CV17)</f>
        <v>82080.857988281263</v>
      </c>
      <c r="CW7" s="153">
        <f t="shared" ref="CW7" si="159">SUM(CW8:CW17)</f>
        <v>82080.857988281263</v>
      </c>
      <c r="CX7" s="153">
        <f t="shared" ref="CX7" si="160">SUM(CX8:CX17)</f>
        <v>82080.857988281263</v>
      </c>
      <c r="CY7" s="153">
        <f t="shared" ref="CY7" si="161">SUM(CY8:CY17)</f>
        <v>82080.857988281263</v>
      </c>
      <c r="CZ7" s="153">
        <f t="shared" ref="CZ7" si="162">SUM(CZ8:CZ17)</f>
        <v>82080.857988281263</v>
      </c>
      <c r="DA7" s="153">
        <f t="shared" ref="DA7" si="163">SUM(DA8:DA17)</f>
        <v>82080.857988281263</v>
      </c>
      <c r="DB7" s="15">
        <f>SUM(CP7:DA7)</f>
        <v>984970.29585937539</v>
      </c>
    </row>
    <row r="8" spans="2:106" s="3" customFormat="1" ht="13.2" outlineLevel="1">
      <c r="B8" s="377" t="str">
        <f>Assumptions!B88</f>
        <v>CEO</v>
      </c>
      <c r="C8" s="154">
        <f>C23*Assumptions!$G88/12*(1+Assumptions!$D$102)^(C$42-1)</f>
        <v>0</v>
      </c>
      <c r="D8" s="154">
        <f>D23*Assumptions!$G88/12*(1+Assumptions!$D$102)^(D$42-1)</f>
        <v>0</v>
      </c>
      <c r="E8" s="154">
        <f>E23*Assumptions!$G88/12*(1+Assumptions!$D$102)^(E$42-1)</f>
        <v>0</v>
      </c>
      <c r="F8" s="154">
        <f>F23*Assumptions!$G88/12*(1+Assumptions!$D$102)^(F$42-1)</f>
        <v>0</v>
      </c>
      <c r="G8" s="154">
        <f>G23*Assumptions!$G88/12*(1+Assumptions!$D$102)^(G$42-1)</f>
        <v>0</v>
      </c>
      <c r="H8" s="154">
        <f>H23*Assumptions!$G88/12*(1+Assumptions!$D$102)^(H$42-1)</f>
        <v>0</v>
      </c>
      <c r="I8" s="154">
        <f>I23*Assumptions!$G88/12*(1+Assumptions!$D$102)^(I$42-1)</f>
        <v>0</v>
      </c>
      <c r="J8" s="154">
        <f>J23*Assumptions!$G88/12*(1+Assumptions!$D$102)^(J$42-1)</f>
        <v>0</v>
      </c>
      <c r="K8" s="154">
        <f>K23*Assumptions!$G88/12*(1+Assumptions!$D$102)^(K$42-1)</f>
        <v>0</v>
      </c>
      <c r="L8" s="154">
        <f>L23*Assumptions!$G88/12*(1+Assumptions!$D$102)^(L$42-1)</f>
        <v>0</v>
      </c>
      <c r="M8" s="154">
        <f>M23*Assumptions!$G88/12*(1+Assumptions!$D$102)^(M$42-1)</f>
        <v>0</v>
      </c>
      <c r="N8" s="154">
        <f>N23*Assumptions!$G88/12*(1+Assumptions!$D$102)^(N$42-1)</f>
        <v>0</v>
      </c>
      <c r="O8" s="378">
        <f>SUM(C8:N8)</f>
        <v>0</v>
      </c>
      <c r="P8" s="154">
        <f>P23*Assumptions!$G88/12*(1+Assumptions!$D$102)^(P$42-1)</f>
        <v>10500</v>
      </c>
      <c r="Q8" s="154">
        <f>Q23*Assumptions!$G88/12*(1+Assumptions!$D$102)^(Q$42-1)</f>
        <v>10500</v>
      </c>
      <c r="R8" s="154">
        <f>R23*Assumptions!$G88/12*(1+Assumptions!$D$102)^(R$42-1)</f>
        <v>10500</v>
      </c>
      <c r="S8" s="154">
        <f>S23*Assumptions!$G88/12*(1+Assumptions!$D$102)^(S$42-1)</f>
        <v>10500</v>
      </c>
      <c r="T8" s="154">
        <f>T23*Assumptions!$G88/12*(1+Assumptions!$D$102)^(T$42-1)</f>
        <v>10500</v>
      </c>
      <c r="U8" s="154">
        <f>U23*Assumptions!$G88/12*(1+Assumptions!$D$102)^(U$42-1)</f>
        <v>10500</v>
      </c>
      <c r="V8" s="154">
        <f>V23*Assumptions!$G88/12*(1+Assumptions!$D$102)^(V$42-1)</f>
        <v>10500</v>
      </c>
      <c r="W8" s="154">
        <f>W23*Assumptions!$G88/12*(1+Assumptions!$D$102)^(W$42-1)</f>
        <v>10500</v>
      </c>
      <c r="X8" s="154">
        <f>X23*Assumptions!$G88/12*(1+Assumptions!$D$102)^(X$42-1)</f>
        <v>10500</v>
      </c>
      <c r="Y8" s="154">
        <f>Y23*Assumptions!$G88/12*(1+Assumptions!$D$102)^(Y$42-1)</f>
        <v>10500</v>
      </c>
      <c r="Z8" s="154">
        <f>Z23*Assumptions!$G88/12*(1+Assumptions!$D$102)^(Z$42-1)</f>
        <v>10500</v>
      </c>
      <c r="AA8" s="154">
        <f>AA23*Assumptions!$G88/12*(1+Assumptions!$D$102)^(AA$42-1)</f>
        <v>10500</v>
      </c>
      <c r="AB8" s="378">
        <f>SUM(P8:AA8)</f>
        <v>126000</v>
      </c>
      <c r="AC8" s="154">
        <f>AC23*Assumptions!$G88/12*(1+Assumptions!$D$102)^(AC$42-1)</f>
        <v>11025</v>
      </c>
      <c r="AD8" s="154">
        <f>AD23*Assumptions!$G88/12*(1+Assumptions!$D$102)^(AD$42-1)</f>
        <v>11025</v>
      </c>
      <c r="AE8" s="154">
        <f>AE23*Assumptions!$G88/12*(1+Assumptions!$D$102)^(AE$42-1)</f>
        <v>11025</v>
      </c>
      <c r="AF8" s="154">
        <f>AF23*Assumptions!$G88/12*(1+Assumptions!$D$102)^(AF$42-1)</f>
        <v>11025</v>
      </c>
      <c r="AG8" s="154">
        <f>AG23*Assumptions!$G88/12*(1+Assumptions!$D$102)^(AG$42-1)</f>
        <v>11025</v>
      </c>
      <c r="AH8" s="154">
        <f>AH23*Assumptions!$G88/12*(1+Assumptions!$D$102)^(AH$42-1)</f>
        <v>11025</v>
      </c>
      <c r="AI8" s="154">
        <f>AI23*Assumptions!$G88/12*(1+Assumptions!$D$102)^(AI$42-1)</f>
        <v>11025</v>
      </c>
      <c r="AJ8" s="154">
        <f>AJ23*Assumptions!$G88/12*(1+Assumptions!$D$102)^(AJ$42-1)</f>
        <v>11025</v>
      </c>
      <c r="AK8" s="154">
        <f>AK23*Assumptions!$G88/12*(1+Assumptions!$D$102)^(AK$42-1)</f>
        <v>11025</v>
      </c>
      <c r="AL8" s="154">
        <f>AL23*Assumptions!$G88/12*(1+Assumptions!$D$102)^(AL$42-1)</f>
        <v>11025</v>
      </c>
      <c r="AM8" s="154">
        <f>AM23*Assumptions!$G88/12*(1+Assumptions!$D$102)^(AM$42-1)</f>
        <v>11025</v>
      </c>
      <c r="AN8" s="154">
        <f>AN23*Assumptions!$G88/12*(1+Assumptions!$D$102)^(AN$42-1)</f>
        <v>11025</v>
      </c>
      <c r="AO8" s="378">
        <f>SUM(AC8:AN8)</f>
        <v>132300</v>
      </c>
      <c r="AP8" s="154">
        <f>AP23*Assumptions!$G88/12*(1+Assumptions!$D$102)^(AP$42-1)</f>
        <v>11576.250000000002</v>
      </c>
      <c r="AQ8" s="154">
        <f>AQ23*Assumptions!$G88/12*(1+Assumptions!$D$102)^(AQ$42-1)</f>
        <v>11576.250000000002</v>
      </c>
      <c r="AR8" s="154">
        <f>AR23*Assumptions!$G88/12*(1+Assumptions!$D$102)^(AR$42-1)</f>
        <v>11576.250000000002</v>
      </c>
      <c r="AS8" s="154">
        <f>AS23*Assumptions!$G88/12*(1+Assumptions!$D$102)^(AS$42-1)</f>
        <v>11576.250000000002</v>
      </c>
      <c r="AT8" s="154">
        <f>AT23*Assumptions!$G88/12*(1+Assumptions!$D$102)^(AT$42-1)</f>
        <v>11576.250000000002</v>
      </c>
      <c r="AU8" s="154">
        <f>AU23*Assumptions!$G88/12*(1+Assumptions!$D$102)^(AU$42-1)</f>
        <v>11576.250000000002</v>
      </c>
      <c r="AV8" s="154">
        <f>AV23*Assumptions!$G88/12*(1+Assumptions!$D$102)^(AV$42-1)</f>
        <v>11576.250000000002</v>
      </c>
      <c r="AW8" s="154">
        <f>AW23*Assumptions!$G88/12*(1+Assumptions!$D$102)^(AW$42-1)</f>
        <v>11576.250000000002</v>
      </c>
      <c r="AX8" s="154">
        <f>AX23*Assumptions!$G88/12*(1+Assumptions!$D$102)^(AX$42-1)</f>
        <v>11576.250000000002</v>
      </c>
      <c r="AY8" s="154">
        <f>AY23*Assumptions!$G88/12*(1+Assumptions!$D$102)^(AY$42-1)</f>
        <v>11576.250000000002</v>
      </c>
      <c r="AZ8" s="154">
        <f>AZ23*Assumptions!$G88/12*(1+Assumptions!$D$102)^(AZ$42-1)</f>
        <v>11576.250000000002</v>
      </c>
      <c r="BA8" s="154">
        <f>BA23*Assumptions!$G88/12*(1+Assumptions!$D$102)^(BA$42-1)</f>
        <v>11576.250000000002</v>
      </c>
      <c r="BB8" s="378">
        <f>SUM(AP8:BA8)</f>
        <v>138915.00000000003</v>
      </c>
      <c r="BC8" s="154">
        <f>BC23*Assumptions!$G88/12*(1+Assumptions!$D$102)^(BC$42-1)</f>
        <v>12155.0625</v>
      </c>
      <c r="BD8" s="154">
        <f>BD23*Assumptions!$G88/12*(1+Assumptions!$D$102)^(BD$42-1)</f>
        <v>12155.0625</v>
      </c>
      <c r="BE8" s="154">
        <f>BE23*Assumptions!$G88/12*(1+Assumptions!$D$102)^(BE$42-1)</f>
        <v>12155.0625</v>
      </c>
      <c r="BF8" s="154">
        <f>BF23*Assumptions!$G88/12*(1+Assumptions!$D$102)^(BF$42-1)</f>
        <v>12155.0625</v>
      </c>
      <c r="BG8" s="154">
        <f>BG23*Assumptions!$G88/12*(1+Assumptions!$D$102)^(BG$42-1)</f>
        <v>12155.0625</v>
      </c>
      <c r="BH8" s="154">
        <f>BH23*Assumptions!$G88/12*(1+Assumptions!$D$102)^(BH$42-1)</f>
        <v>12155.0625</v>
      </c>
      <c r="BI8" s="154">
        <f>BI23*Assumptions!$G88/12*(1+Assumptions!$D$102)^(BI$42-1)</f>
        <v>12155.0625</v>
      </c>
      <c r="BJ8" s="154">
        <f>BJ23*Assumptions!$G88/12*(1+Assumptions!$D$102)^(BJ$42-1)</f>
        <v>12155.0625</v>
      </c>
      <c r="BK8" s="154">
        <f>BK23*Assumptions!$G88/12*(1+Assumptions!$D$102)^(BK$42-1)</f>
        <v>12155.0625</v>
      </c>
      <c r="BL8" s="154">
        <f>BL23*Assumptions!$G88/12*(1+Assumptions!$D$102)^(BL$42-1)</f>
        <v>12155.0625</v>
      </c>
      <c r="BM8" s="154">
        <f>BM23*Assumptions!$G88/12*(1+Assumptions!$D$102)^(BM$42-1)</f>
        <v>12155.0625</v>
      </c>
      <c r="BN8" s="154">
        <f>BN23*Assumptions!$G88/12*(1+Assumptions!$D$102)^(BN$42-1)</f>
        <v>12155.0625</v>
      </c>
      <c r="BO8" s="378">
        <f>SUM(BC8:BN8)</f>
        <v>145860.75</v>
      </c>
      <c r="BP8" s="154">
        <f>BP23*Assumptions!$G88/12*(1+Assumptions!$D$102)^(BP$42-1)</f>
        <v>12762.815625000001</v>
      </c>
      <c r="BQ8" s="154">
        <f>BQ23*Assumptions!$G88/12*(1+Assumptions!$D$102)^(BQ$42-1)</f>
        <v>12762.815625000001</v>
      </c>
      <c r="BR8" s="154">
        <f>BR23*Assumptions!$G88/12*(1+Assumptions!$D$102)^(BR$42-1)</f>
        <v>12762.815625000001</v>
      </c>
      <c r="BS8" s="154">
        <f>BS23*Assumptions!$G88/12*(1+Assumptions!$D$102)^(BS$42-1)</f>
        <v>12762.815625000001</v>
      </c>
      <c r="BT8" s="154">
        <f>BT23*Assumptions!$G88/12*(1+Assumptions!$D$102)^(BT$42-1)</f>
        <v>12762.815625000001</v>
      </c>
      <c r="BU8" s="154">
        <f>BU23*Assumptions!$G88/12*(1+Assumptions!$D$102)^(BU$42-1)</f>
        <v>12762.815625000001</v>
      </c>
      <c r="BV8" s="154">
        <f>BV23*Assumptions!$G88/12*(1+Assumptions!$D$102)^(BV$42-1)</f>
        <v>12762.815625000001</v>
      </c>
      <c r="BW8" s="154">
        <f>BW23*Assumptions!$G88/12*(1+Assumptions!$D$102)^(BW$42-1)</f>
        <v>12762.815625000001</v>
      </c>
      <c r="BX8" s="154">
        <f>BX23*Assumptions!$G88/12*(1+Assumptions!$D$102)^(BX$42-1)</f>
        <v>12762.815625000001</v>
      </c>
      <c r="BY8" s="154">
        <f>BY23*Assumptions!$G88/12*(1+Assumptions!$D$102)^(BY$42-1)</f>
        <v>12762.815625000001</v>
      </c>
      <c r="BZ8" s="154">
        <f>BZ23*Assumptions!$G88/12*(1+Assumptions!$D$102)^(BZ$42-1)</f>
        <v>12762.815625000001</v>
      </c>
      <c r="CA8" s="154">
        <f>CA23*Assumptions!$G88/12*(1+Assumptions!$D$102)^(CA$42-1)</f>
        <v>12762.815625000001</v>
      </c>
      <c r="CB8" s="378">
        <f>SUM(BP8:CA8)</f>
        <v>153153.78750000001</v>
      </c>
      <c r="CC8" s="154">
        <f>CC23*Assumptions!$G88/12*(1+Assumptions!$D$102)^(CC$42-1)</f>
        <v>13400.956406249999</v>
      </c>
      <c r="CD8" s="154">
        <f>CD23*Assumptions!$G88/12*(1+Assumptions!$D$102)^(CD$42-1)</f>
        <v>13400.956406249999</v>
      </c>
      <c r="CE8" s="154">
        <f>CE23*Assumptions!$G88/12*(1+Assumptions!$D$102)^(CE$42-1)</f>
        <v>13400.956406249999</v>
      </c>
      <c r="CF8" s="154">
        <f>CF23*Assumptions!$G88/12*(1+Assumptions!$D$102)^(CF$42-1)</f>
        <v>13400.956406249999</v>
      </c>
      <c r="CG8" s="154">
        <f>CG23*Assumptions!$G88/12*(1+Assumptions!$D$102)^(CG$42-1)</f>
        <v>13400.956406249999</v>
      </c>
      <c r="CH8" s="154">
        <f>CH23*Assumptions!$G88/12*(1+Assumptions!$D$102)^(CH$42-1)</f>
        <v>13400.956406249999</v>
      </c>
      <c r="CI8" s="154">
        <f>CI23*Assumptions!$G88/12*(1+Assumptions!$D$102)^(CI$42-1)</f>
        <v>13400.956406249999</v>
      </c>
      <c r="CJ8" s="154">
        <f>CJ23*Assumptions!$G88/12*(1+Assumptions!$D$102)^(CJ$42-1)</f>
        <v>13400.956406249999</v>
      </c>
      <c r="CK8" s="154">
        <f>CK23*Assumptions!$G88/12*(1+Assumptions!$D$102)^(CK$42-1)</f>
        <v>13400.956406249999</v>
      </c>
      <c r="CL8" s="154">
        <f>CL23*Assumptions!$G88/12*(1+Assumptions!$D$102)^(CL$42-1)</f>
        <v>13400.956406249999</v>
      </c>
      <c r="CM8" s="154">
        <f>CM23*Assumptions!$G88/12*(1+Assumptions!$D$102)^(CM$42-1)</f>
        <v>13400.956406249999</v>
      </c>
      <c r="CN8" s="154">
        <f>CN23*Assumptions!$G88/12*(1+Assumptions!$D$102)^(CN$42-1)</f>
        <v>13400.956406249999</v>
      </c>
      <c r="CO8" s="378">
        <f>SUM(CC8:CN8)</f>
        <v>160811.47687499999</v>
      </c>
      <c r="CP8" s="154">
        <f>CP23*Assumptions!$G88/12*(1+Assumptions!$D$102)^(CP$42-1)</f>
        <v>14071.004226562502</v>
      </c>
      <c r="CQ8" s="154">
        <f>CQ23*Assumptions!$G88/12*(1+Assumptions!$D$102)^(CQ$42-1)</f>
        <v>14071.004226562502</v>
      </c>
      <c r="CR8" s="154">
        <f>CR23*Assumptions!$G88/12*(1+Assumptions!$D$102)^(CR$42-1)</f>
        <v>14071.004226562502</v>
      </c>
      <c r="CS8" s="154">
        <f>CS23*Assumptions!$G88/12*(1+Assumptions!$D$102)^(CS$42-1)</f>
        <v>14071.004226562502</v>
      </c>
      <c r="CT8" s="154">
        <f>CT23*Assumptions!$G88/12*(1+Assumptions!$D$102)^(CT$42-1)</f>
        <v>14071.004226562502</v>
      </c>
      <c r="CU8" s="154">
        <f>CU23*Assumptions!$G88/12*(1+Assumptions!$D$102)^(CU$42-1)</f>
        <v>14071.004226562502</v>
      </c>
      <c r="CV8" s="154">
        <f>CV23*Assumptions!$G88/12*(1+Assumptions!$D$102)^(CV$42-1)</f>
        <v>14071.004226562502</v>
      </c>
      <c r="CW8" s="154">
        <f>CW23*Assumptions!$G88/12*(1+Assumptions!$D$102)^(CW$42-1)</f>
        <v>14071.004226562502</v>
      </c>
      <c r="CX8" s="154">
        <f>CX23*Assumptions!$G88/12*(1+Assumptions!$D$102)^(CX$42-1)</f>
        <v>14071.004226562502</v>
      </c>
      <c r="CY8" s="154">
        <f>CY23*Assumptions!$G88/12*(1+Assumptions!$D$102)^(CY$42-1)</f>
        <v>14071.004226562502</v>
      </c>
      <c r="CZ8" s="154">
        <f>CZ23*Assumptions!$G88/12*(1+Assumptions!$D$102)^(CZ$42-1)</f>
        <v>14071.004226562502</v>
      </c>
      <c r="DA8" s="154">
        <f>DA23*Assumptions!$G88/12*(1+Assumptions!$D$102)^(DA$42-1)</f>
        <v>14071.004226562502</v>
      </c>
      <c r="DB8" s="378">
        <f>SUM(CP8:DA8)</f>
        <v>168852.05071875008</v>
      </c>
    </row>
    <row r="9" spans="2:106" s="3" customFormat="1" ht="13.2" outlineLevel="1">
      <c r="B9" s="377" t="str">
        <f>Assumptions!B89</f>
        <v>Technical Lead</v>
      </c>
      <c r="C9" s="154">
        <f>C24*Assumptions!$G89/12*(1+Assumptions!$D$102)^(C$42-1)</f>
        <v>8333.3333333333339</v>
      </c>
      <c r="D9" s="154">
        <f>D24*Assumptions!$G89/12*(1+Assumptions!$D$102)^(D$42-1)</f>
        <v>8333.3333333333339</v>
      </c>
      <c r="E9" s="154">
        <f>E24*Assumptions!$G89/12*(1+Assumptions!$D$102)^(E$42-1)</f>
        <v>8333.3333333333339</v>
      </c>
      <c r="F9" s="154">
        <f>F24*Assumptions!$G89/12*(1+Assumptions!$D$102)^(F$42-1)</f>
        <v>8333.3333333333339</v>
      </c>
      <c r="G9" s="154">
        <f>G24*Assumptions!$G89/12*(1+Assumptions!$D$102)^(G$42-1)</f>
        <v>8333.3333333333339</v>
      </c>
      <c r="H9" s="154">
        <f>H24*Assumptions!$G89/12*(1+Assumptions!$D$102)^(H$42-1)</f>
        <v>8333.3333333333339</v>
      </c>
      <c r="I9" s="154">
        <f>I24*Assumptions!$G89/12*(1+Assumptions!$D$102)^(I$42-1)</f>
        <v>8333.3333333333339</v>
      </c>
      <c r="J9" s="154">
        <f>J24*Assumptions!$G89/12*(1+Assumptions!$D$102)^(J$42-1)</f>
        <v>8333.3333333333339</v>
      </c>
      <c r="K9" s="154">
        <f>K24*Assumptions!$G89/12*(1+Assumptions!$D$102)^(K$42-1)</f>
        <v>8333.3333333333339</v>
      </c>
      <c r="L9" s="154">
        <f>L24*Assumptions!$G89/12*(1+Assumptions!$D$102)^(L$42-1)</f>
        <v>8333.3333333333339</v>
      </c>
      <c r="M9" s="154">
        <f>M24*Assumptions!$G89/12*(1+Assumptions!$D$102)^(M$42-1)</f>
        <v>8333.3333333333339</v>
      </c>
      <c r="N9" s="154">
        <f>N24*Assumptions!$G89/12*(1+Assumptions!$D$102)^(N$42-1)</f>
        <v>8333.3333333333339</v>
      </c>
      <c r="O9" s="378">
        <f t="shared" ref="O9:O17" si="164">SUM(C9:N9)</f>
        <v>99999.999999999985</v>
      </c>
      <c r="P9" s="154">
        <f>P24*Assumptions!$G89/12*(1+Assumptions!$D$102)^(P$42-1)</f>
        <v>8750.0000000000018</v>
      </c>
      <c r="Q9" s="154">
        <f>Q24*Assumptions!$G89/12*(1+Assumptions!$D$102)^(Q$42-1)</f>
        <v>8750.0000000000018</v>
      </c>
      <c r="R9" s="154">
        <f>R24*Assumptions!$G89/12*(1+Assumptions!$D$102)^(R$42-1)</f>
        <v>8750.0000000000018</v>
      </c>
      <c r="S9" s="154">
        <f>S24*Assumptions!$G89/12*(1+Assumptions!$D$102)^(S$42-1)</f>
        <v>8750.0000000000018</v>
      </c>
      <c r="T9" s="154">
        <f>T24*Assumptions!$G89/12*(1+Assumptions!$D$102)^(T$42-1)</f>
        <v>8750.0000000000018</v>
      </c>
      <c r="U9" s="154">
        <f>U24*Assumptions!$G89/12*(1+Assumptions!$D$102)^(U$42-1)</f>
        <v>8750.0000000000018</v>
      </c>
      <c r="V9" s="154">
        <f>V24*Assumptions!$G89/12*(1+Assumptions!$D$102)^(V$42-1)</f>
        <v>8750.0000000000018</v>
      </c>
      <c r="W9" s="154">
        <f>W24*Assumptions!$G89/12*(1+Assumptions!$D$102)^(W$42-1)</f>
        <v>8750.0000000000018</v>
      </c>
      <c r="X9" s="154">
        <f>X24*Assumptions!$G89/12*(1+Assumptions!$D$102)^(X$42-1)</f>
        <v>8750.0000000000018</v>
      </c>
      <c r="Y9" s="154">
        <f>Y24*Assumptions!$G89/12*(1+Assumptions!$D$102)^(Y$42-1)</f>
        <v>8750.0000000000018</v>
      </c>
      <c r="Z9" s="154">
        <f>Z24*Assumptions!$G89/12*(1+Assumptions!$D$102)^(Z$42-1)</f>
        <v>8750.0000000000018</v>
      </c>
      <c r="AA9" s="154">
        <f>AA24*Assumptions!$G89/12*(1+Assumptions!$D$102)^(AA$42-1)</f>
        <v>8750.0000000000018</v>
      </c>
      <c r="AB9" s="378">
        <f t="shared" ref="AB9:AB18" si="165">SUM(P9:AA9)</f>
        <v>105000.00000000001</v>
      </c>
      <c r="AC9" s="154">
        <f>AC24*Assumptions!$G89/12*(1+Assumptions!$D$102)^(AC$42-1)</f>
        <v>9187.5000000000018</v>
      </c>
      <c r="AD9" s="154">
        <f>AD24*Assumptions!$G89/12*(1+Assumptions!$D$102)^(AD$42-1)</f>
        <v>9187.5000000000018</v>
      </c>
      <c r="AE9" s="154">
        <f>AE24*Assumptions!$G89/12*(1+Assumptions!$D$102)^(AE$42-1)</f>
        <v>9187.5000000000018</v>
      </c>
      <c r="AF9" s="154">
        <f>AF24*Assumptions!$G89/12*(1+Assumptions!$D$102)^(AF$42-1)</f>
        <v>9187.5000000000018</v>
      </c>
      <c r="AG9" s="154">
        <f>AG24*Assumptions!$G89/12*(1+Assumptions!$D$102)^(AG$42-1)</f>
        <v>9187.5000000000018</v>
      </c>
      <c r="AH9" s="154">
        <f>AH24*Assumptions!$G89/12*(1+Assumptions!$D$102)^(AH$42-1)</f>
        <v>9187.5000000000018</v>
      </c>
      <c r="AI9" s="154">
        <f>AI24*Assumptions!$G89/12*(1+Assumptions!$D$102)^(AI$42-1)</f>
        <v>9187.5000000000018</v>
      </c>
      <c r="AJ9" s="154">
        <f>AJ24*Assumptions!$G89/12*(1+Assumptions!$D$102)^(AJ$42-1)</f>
        <v>9187.5000000000018</v>
      </c>
      <c r="AK9" s="154">
        <f>AK24*Assumptions!$G89/12*(1+Assumptions!$D$102)^(AK$42-1)</f>
        <v>9187.5000000000018</v>
      </c>
      <c r="AL9" s="154">
        <f>AL24*Assumptions!$G89/12*(1+Assumptions!$D$102)^(AL$42-1)</f>
        <v>9187.5000000000018</v>
      </c>
      <c r="AM9" s="154">
        <f>AM24*Assumptions!$G89/12*(1+Assumptions!$D$102)^(AM$42-1)</f>
        <v>9187.5000000000018</v>
      </c>
      <c r="AN9" s="154">
        <f>AN24*Assumptions!$G89/12*(1+Assumptions!$D$102)^(AN$42-1)</f>
        <v>9187.5000000000018</v>
      </c>
      <c r="AO9" s="378">
        <f t="shared" ref="AO9:AO18" si="166">SUM(AC9:AN9)</f>
        <v>110250.00000000001</v>
      </c>
      <c r="AP9" s="154">
        <f>AP24*Assumptions!$G89/12*(1+Assumptions!$D$102)^(AP$42-1)</f>
        <v>9646.8750000000018</v>
      </c>
      <c r="AQ9" s="154">
        <f>AQ24*Assumptions!$G89/12*(1+Assumptions!$D$102)^(AQ$42-1)</f>
        <v>9646.8750000000018</v>
      </c>
      <c r="AR9" s="154">
        <f>AR24*Assumptions!$G89/12*(1+Assumptions!$D$102)^(AR$42-1)</f>
        <v>9646.8750000000018</v>
      </c>
      <c r="AS9" s="154">
        <f>AS24*Assumptions!$G89/12*(1+Assumptions!$D$102)^(AS$42-1)</f>
        <v>9646.8750000000018</v>
      </c>
      <c r="AT9" s="154">
        <f>AT24*Assumptions!$G89/12*(1+Assumptions!$D$102)^(AT$42-1)</f>
        <v>9646.8750000000018</v>
      </c>
      <c r="AU9" s="154">
        <f>AU24*Assumptions!$G89/12*(1+Assumptions!$D$102)^(AU$42-1)</f>
        <v>9646.8750000000018</v>
      </c>
      <c r="AV9" s="154">
        <f>AV24*Assumptions!$G89/12*(1+Assumptions!$D$102)^(AV$42-1)</f>
        <v>9646.8750000000018</v>
      </c>
      <c r="AW9" s="154">
        <f>AW24*Assumptions!$G89/12*(1+Assumptions!$D$102)^(AW$42-1)</f>
        <v>9646.8750000000018</v>
      </c>
      <c r="AX9" s="154">
        <f>AX24*Assumptions!$G89/12*(1+Assumptions!$D$102)^(AX$42-1)</f>
        <v>9646.8750000000018</v>
      </c>
      <c r="AY9" s="154">
        <f>AY24*Assumptions!$G89/12*(1+Assumptions!$D$102)^(AY$42-1)</f>
        <v>9646.8750000000018</v>
      </c>
      <c r="AZ9" s="154">
        <f>AZ24*Assumptions!$G89/12*(1+Assumptions!$D$102)^(AZ$42-1)</f>
        <v>9646.8750000000018</v>
      </c>
      <c r="BA9" s="154">
        <f>BA24*Assumptions!$G89/12*(1+Assumptions!$D$102)^(BA$42-1)</f>
        <v>9646.8750000000018</v>
      </c>
      <c r="BB9" s="378">
        <f t="shared" ref="BB9:BB18" si="167">SUM(AP9:BA9)</f>
        <v>115762.50000000001</v>
      </c>
      <c r="BC9" s="154">
        <f>BC24*Assumptions!$G89/12*(1+Assumptions!$D$102)^(BC$42-1)</f>
        <v>10129.21875</v>
      </c>
      <c r="BD9" s="154">
        <f>BD24*Assumptions!$G89/12*(1+Assumptions!$D$102)^(BD$42-1)</f>
        <v>10129.21875</v>
      </c>
      <c r="BE9" s="154">
        <f>BE24*Assumptions!$G89/12*(1+Assumptions!$D$102)^(BE$42-1)</f>
        <v>10129.21875</v>
      </c>
      <c r="BF9" s="154">
        <f>BF24*Assumptions!$G89/12*(1+Assumptions!$D$102)^(BF$42-1)</f>
        <v>10129.21875</v>
      </c>
      <c r="BG9" s="154">
        <f>BG24*Assumptions!$G89/12*(1+Assumptions!$D$102)^(BG$42-1)</f>
        <v>10129.21875</v>
      </c>
      <c r="BH9" s="154">
        <f>BH24*Assumptions!$G89/12*(1+Assumptions!$D$102)^(BH$42-1)</f>
        <v>10129.21875</v>
      </c>
      <c r="BI9" s="154">
        <f>BI24*Assumptions!$G89/12*(1+Assumptions!$D$102)^(BI$42-1)</f>
        <v>10129.21875</v>
      </c>
      <c r="BJ9" s="154">
        <f>BJ24*Assumptions!$G89/12*(1+Assumptions!$D$102)^(BJ$42-1)</f>
        <v>10129.21875</v>
      </c>
      <c r="BK9" s="154">
        <f>BK24*Assumptions!$G89/12*(1+Assumptions!$D$102)^(BK$42-1)</f>
        <v>10129.21875</v>
      </c>
      <c r="BL9" s="154">
        <f>BL24*Assumptions!$G89/12*(1+Assumptions!$D$102)^(BL$42-1)</f>
        <v>10129.21875</v>
      </c>
      <c r="BM9" s="154">
        <f>BM24*Assumptions!$G89/12*(1+Assumptions!$D$102)^(BM$42-1)</f>
        <v>10129.21875</v>
      </c>
      <c r="BN9" s="154">
        <f>BN24*Assumptions!$G89/12*(1+Assumptions!$D$102)^(BN$42-1)</f>
        <v>10129.21875</v>
      </c>
      <c r="BO9" s="378">
        <f t="shared" ref="BO9:BO18" si="168">SUM(BC9:BN9)</f>
        <v>121550.625</v>
      </c>
      <c r="BP9" s="154">
        <f>BP24*Assumptions!$G89/12*(1+Assumptions!$D$102)^(BP$42-1)</f>
        <v>10635.679687500002</v>
      </c>
      <c r="BQ9" s="154">
        <f>BQ24*Assumptions!$G89/12*(1+Assumptions!$D$102)^(BQ$42-1)</f>
        <v>10635.679687500002</v>
      </c>
      <c r="BR9" s="154">
        <f>BR24*Assumptions!$G89/12*(1+Assumptions!$D$102)^(BR$42-1)</f>
        <v>10635.679687500002</v>
      </c>
      <c r="BS9" s="154">
        <f>BS24*Assumptions!$G89/12*(1+Assumptions!$D$102)^(BS$42-1)</f>
        <v>10635.679687500002</v>
      </c>
      <c r="BT9" s="154">
        <f>BT24*Assumptions!$G89/12*(1+Assumptions!$D$102)^(BT$42-1)</f>
        <v>10635.679687500002</v>
      </c>
      <c r="BU9" s="154">
        <f>BU24*Assumptions!$G89/12*(1+Assumptions!$D$102)^(BU$42-1)</f>
        <v>10635.679687500002</v>
      </c>
      <c r="BV9" s="154">
        <f>BV24*Assumptions!$G89/12*(1+Assumptions!$D$102)^(BV$42-1)</f>
        <v>10635.679687500002</v>
      </c>
      <c r="BW9" s="154">
        <f>BW24*Assumptions!$G89/12*(1+Assumptions!$D$102)^(BW$42-1)</f>
        <v>10635.679687500002</v>
      </c>
      <c r="BX9" s="154">
        <f>BX24*Assumptions!$G89/12*(1+Assumptions!$D$102)^(BX$42-1)</f>
        <v>10635.679687500002</v>
      </c>
      <c r="BY9" s="154">
        <f>BY24*Assumptions!$G89/12*(1+Assumptions!$D$102)^(BY$42-1)</f>
        <v>10635.679687500002</v>
      </c>
      <c r="BZ9" s="154">
        <f>BZ24*Assumptions!$G89/12*(1+Assumptions!$D$102)^(BZ$42-1)</f>
        <v>10635.679687500002</v>
      </c>
      <c r="CA9" s="154">
        <f>CA24*Assumptions!$G89/12*(1+Assumptions!$D$102)^(CA$42-1)</f>
        <v>10635.679687500002</v>
      </c>
      <c r="CB9" s="378">
        <f t="shared" ref="CB9:CB18" si="169">SUM(BP9:CA9)</f>
        <v>127628.15625000001</v>
      </c>
      <c r="CC9" s="154">
        <f>CC24*Assumptions!$G89/12*(1+Assumptions!$D$102)^(CC$42-1)</f>
        <v>11167.463671875001</v>
      </c>
      <c r="CD9" s="154">
        <f>CD24*Assumptions!$G89/12*(1+Assumptions!$D$102)^(CD$42-1)</f>
        <v>11167.463671875001</v>
      </c>
      <c r="CE9" s="154">
        <f>CE24*Assumptions!$G89/12*(1+Assumptions!$D$102)^(CE$42-1)</f>
        <v>11167.463671875001</v>
      </c>
      <c r="CF9" s="154">
        <f>CF24*Assumptions!$G89/12*(1+Assumptions!$D$102)^(CF$42-1)</f>
        <v>11167.463671875001</v>
      </c>
      <c r="CG9" s="154">
        <f>CG24*Assumptions!$G89/12*(1+Assumptions!$D$102)^(CG$42-1)</f>
        <v>11167.463671875001</v>
      </c>
      <c r="CH9" s="154">
        <f>CH24*Assumptions!$G89/12*(1+Assumptions!$D$102)^(CH$42-1)</f>
        <v>11167.463671875001</v>
      </c>
      <c r="CI9" s="154">
        <f>CI24*Assumptions!$G89/12*(1+Assumptions!$D$102)^(CI$42-1)</f>
        <v>11167.463671875001</v>
      </c>
      <c r="CJ9" s="154">
        <f>CJ24*Assumptions!$G89/12*(1+Assumptions!$D$102)^(CJ$42-1)</f>
        <v>11167.463671875001</v>
      </c>
      <c r="CK9" s="154">
        <f>CK24*Assumptions!$G89/12*(1+Assumptions!$D$102)^(CK$42-1)</f>
        <v>11167.463671875001</v>
      </c>
      <c r="CL9" s="154">
        <f>CL24*Assumptions!$G89/12*(1+Assumptions!$D$102)^(CL$42-1)</f>
        <v>11167.463671875001</v>
      </c>
      <c r="CM9" s="154">
        <f>CM24*Assumptions!$G89/12*(1+Assumptions!$D$102)^(CM$42-1)</f>
        <v>11167.463671875001</v>
      </c>
      <c r="CN9" s="154">
        <f>CN24*Assumptions!$G89/12*(1+Assumptions!$D$102)^(CN$42-1)</f>
        <v>11167.463671875001</v>
      </c>
      <c r="CO9" s="378">
        <f t="shared" ref="CO9:CO18" si="170">SUM(CC9:CN9)</f>
        <v>134009.56406249999</v>
      </c>
      <c r="CP9" s="154">
        <f>CP24*Assumptions!$G89/12*(1+Assumptions!$D$102)^(CP$42-1)</f>
        <v>11725.836855468753</v>
      </c>
      <c r="CQ9" s="154">
        <f>CQ24*Assumptions!$G89/12*(1+Assumptions!$D$102)^(CQ$42-1)</f>
        <v>11725.836855468753</v>
      </c>
      <c r="CR9" s="154">
        <f>CR24*Assumptions!$G89/12*(1+Assumptions!$D$102)^(CR$42-1)</f>
        <v>11725.836855468753</v>
      </c>
      <c r="CS9" s="154">
        <f>CS24*Assumptions!$G89/12*(1+Assumptions!$D$102)^(CS$42-1)</f>
        <v>11725.836855468753</v>
      </c>
      <c r="CT9" s="154">
        <f>CT24*Assumptions!$G89/12*(1+Assumptions!$D$102)^(CT$42-1)</f>
        <v>11725.836855468753</v>
      </c>
      <c r="CU9" s="154">
        <f>CU24*Assumptions!$G89/12*(1+Assumptions!$D$102)^(CU$42-1)</f>
        <v>11725.836855468753</v>
      </c>
      <c r="CV9" s="154">
        <f>CV24*Assumptions!$G89/12*(1+Assumptions!$D$102)^(CV$42-1)</f>
        <v>11725.836855468753</v>
      </c>
      <c r="CW9" s="154">
        <f>CW24*Assumptions!$G89/12*(1+Assumptions!$D$102)^(CW$42-1)</f>
        <v>11725.836855468753</v>
      </c>
      <c r="CX9" s="154">
        <f>CX24*Assumptions!$G89/12*(1+Assumptions!$D$102)^(CX$42-1)</f>
        <v>11725.836855468753</v>
      </c>
      <c r="CY9" s="154">
        <f>CY24*Assumptions!$G89/12*(1+Assumptions!$D$102)^(CY$42-1)</f>
        <v>11725.836855468753</v>
      </c>
      <c r="CZ9" s="154">
        <f>CZ24*Assumptions!$G89/12*(1+Assumptions!$D$102)^(CZ$42-1)</f>
        <v>11725.836855468753</v>
      </c>
      <c r="DA9" s="154">
        <f>DA24*Assumptions!$G89/12*(1+Assumptions!$D$102)^(DA$42-1)</f>
        <v>11725.836855468753</v>
      </c>
      <c r="DB9" s="378">
        <f t="shared" ref="DB9:DB18" si="171">SUM(CP9:DA9)</f>
        <v>140710.042265625</v>
      </c>
    </row>
    <row r="10" spans="2:106" s="3" customFormat="1" ht="13.2" outlineLevel="1">
      <c r="B10" s="377" t="str">
        <f>Assumptions!B90</f>
        <v>Compliance Officer</v>
      </c>
      <c r="C10" s="154">
        <f>C25*Assumptions!$G90/12*(1+Assumptions!$D$102)^(C$42-1)</f>
        <v>3541.6666666666665</v>
      </c>
      <c r="D10" s="154">
        <f>D25*Assumptions!$G90/12*(1+Assumptions!$D$102)^(D$42-1)</f>
        <v>3541.6666666666665</v>
      </c>
      <c r="E10" s="154">
        <f>E25*Assumptions!$G90/12*(1+Assumptions!$D$102)^(E$42-1)</f>
        <v>3541.6666666666665</v>
      </c>
      <c r="F10" s="154">
        <f>F25*Assumptions!$G90/12*(1+Assumptions!$D$102)^(F$42-1)</f>
        <v>3541.6666666666665</v>
      </c>
      <c r="G10" s="154">
        <f>G25*Assumptions!$G90/12*(1+Assumptions!$D$102)^(G$42-1)</f>
        <v>3541.6666666666665</v>
      </c>
      <c r="H10" s="154">
        <f>H25*Assumptions!$G90/12*(1+Assumptions!$D$102)^(H$42-1)</f>
        <v>3541.6666666666665</v>
      </c>
      <c r="I10" s="154">
        <f>I25*Assumptions!$G90/12*(1+Assumptions!$D$102)^(I$42-1)</f>
        <v>3541.6666666666665</v>
      </c>
      <c r="J10" s="154">
        <f>J25*Assumptions!$G90/12*(1+Assumptions!$D$102)^(J$42-1)</f>
        <v>3541.6666666666665</v>
      </c>
      <c r="K10" s="154">
        <f>K25*Assumptions!$G90/12*(1+Assumptions!$D$102)^(K$42-1)</f>
        <v>3541.6666666666665</v>
      </c>
      <c r="L10" s="154">
        <f>L25*Assumptions!$G90/12*(1+Assumptions!$D$102)^(L$42-1)</f>
        <v>3541.6666666666665</v>
      </c>
      <c r="M10" s="154">
        <f>M25*Assumptions!$G90/12*(1+Assumptions!$D$102)^(M$42-1)</f>
        <v>3541.6666666666665</v>
      </c>
      <c r="N10" s="154">
        <f>N25*Assumptions!$G90/12*(1+Assumptions!$D$102)^(N$42-1)</f>
        <v>3541.6666666666665</v>
      </c>
      <c r="O10" s="378">
        <f t="shared" si="164"/>
        <v>42500</v>
      </c>
      <c r="P10" s="154">
        <f>P25*Assumptions!$G90/12*(1+Assumptions!$D$102)^(P$42-1)</f>
        <v>7437.5</v>
      </c>
      <c r="Q10" s="154">
        <f>Q25*Assumptions!$G90/12*(1+Assumptions!$D$102)^(Q$42-1)</f>
        <v>7437.5</v>
      </c>
      <c r="R10" s="154">
        <f>R25*Assumptions!$G90/12*(1+Assumptions!$D$102)^(R$42-1)</f>
        <v>7437.5</v>
      </c>
      <c r="S10" s="154">
        <f>S25*Assumptions!$G90/12*(1+Assumptions!$D$102)^(S$42-1)</f>
        <v>7437.5</v>
      </c>
      <c r="T10" s="154">
        <f>T25*Assumptions!$G90/12*(1+Assumptions!$D$102)^(T$42-1)</f>
        <v>7437.5</v>
      </c>
      <c r="U10" s="154">
        <f>U25*Assumptions!$G90/12*(1+Assumptions!$D$102)^(U$42-1)</f>
        <v>7437.5</v>
      </c>
      <c r="V10" s="154">
        <f>V25*Assumptions!$G90/12*(1+Assumptions!$D$102)^(V$42-1)</f>
        <v>7437.5</v>
      </c>
      <c r="W10" s="154">
        <f>W25*Assumptions!$G90/12*(1+Assumptions!$D$102)^(W$42-1)</f>
        <v>7437.5</v>
      </c>
      <c r="X10" s="154">
        <f>X25*Assumptions!$G90/12*(1+Assumptions!$D$102)^(X$42-1)</f>
        <v>7437.5</v>
      </c>
      <c r="Y10" s="154">
        <f>Y25*Assumptions!$G90/12*(1+Assumptions!$D$102)^(Y$42-1)</f>
        <v>7437.5</v>
      </c>
      <c r="Z10" s="154">
        <f>Z25*Assumptions!$G90/12*(1+Assumptions!$D$102)^(Z$42-1)</f>
        <v>7437.5</v>
      </c>
      <c r="AA10" s="154">
        <f>AA25*Assumptions!$G90/12*(1+Assumptions!$D$102)^(AA$42-1)</f>
        <v>7437.5</v>
      </c>
      <c r="AB10" s="378">
        <f t="shared" si="165"/>
        <v>89250</v>
      </c>
      <c r="AC10" s="154">
        <f>AC25*Assumptions!$G90/12*(1+Assumptions!$D$102)^(AC$42-1)</f>
        <v>7809.375</v>
      </c>
      <c r="AD10" s="154">
        <f>AD25*Assumptions!$G90/12*(1+Assumptions!$D$102)^(AD$42-1)</f>
        <v>7809.375</v>
      </c>
      <c r="AE10" s="154">
        <f>AE25*Assumptions!$G90/12*(1+Assumptions!$D$102)^(AE$42-1)</f>
        <v>7809.375</v>
      </c>
      <c r="AF10" s="154">
        <f>AF25*Assumptions!$G90/12*(1+Assumptions!$D$102)^(AF$42-1)</f>
        <v>7809.375</v>
      </c>
      <c r="AG10" s="154">
        <f>AG25*Assumptions!$G90/12*(1+Assumptions!$D$102)^(AG$42-1)</f>
        <v>7809.375</v>
      </c>
      <c r="AH10" s="154">
        <f>AH25*Assumptions!$G90/12*(1+Assumptions!$D$102)^(AH$42-1)</f>
        <v>7809.375</v>
      </c>
      <c r="AI10" s="154">
        <f>AI25*Assumptions!$G90/12*(1+Assumptions!$D$102)^(AI$42-1)</f>
        <v>7809.375</v>
      </c>
      <c r="AJ10" s="154">
        <f>AJ25*Assumptions!$G90/12*(1+Assumptions!$D$102)^(AJ$42-1)</f>
        <v>7809.375</v>
      </c>
      <c r="AK10" s="154">
        <f>AK25*Assumptions!$G90/12*(1+Assumptions!$D$102)^(AK$42-1)</f>
        <v>7809.375</v>
      </c>
      <c r="AL10" s="154">
        <f>AL25*Assumptions!$G90/12*(1+Assumptions!$D$102)^(AL$42-1)</f>
        <v>7809.375</v>
      </c>
      <c r="AM10" s="154">
        <f>AM25*Assumptions!$G90/12*(1+Assumptions!$D$102)^(AM$42-1)</f>
        <v>7809.375</v>
      </c>
      <c r="AN10" s="154">
        <f>AN25*Assumptions!$G90/12*(1+Assumptions!$D$102)^(AN$42-1)</f>
        <v>7809.375</v>
      </c>
      <c r="AO10" s="378">
        <f t="shared" si="166"/>
        <v>93712.5</v>
      </c>
      <c r="AP10" s="154">
        <f>AP25*Assumptions!$G90/12*(1+Assumptions!$D$102)^(AP$42-1)</f>
        <v>8199.84375</v>
      </c>
      <c r="AQ10" s="154">
        <f>AQ25*Assumptions!$G90/12*(1+Assumptions!$D$102)^(AQ$42-1)</f>
        <v>8199.84375</v>
      </c>
      <c r="AR10" s="154">
        <f>AR25*Assumptions!$G90/12*(1+Assumptions!$D$102)^(AR$42-1)</f>
        <v>8199.84375</v>
      </c>
      <c r="AS10" s="154">
        <f>AS25*Assumptions!$G90/12*(1+Assumptions!$D$102)^(AS$42-1)</f>
        <v>8199.84375</v>
      </c>
      <c r="AT10" s="154">
        <f>AT25*Assumptions!$G90/12*(1+Assumptions!$D$102)^(AT$42-1)</f>
        <v>8199.84375</v>
      </c>
      <c r="AU10" s="154">
        <f>AU25*Assumptions!$G90/12*(1+Assumptions!$D$102)^(AU$42-1)</f>
        <v>8199.84375</v>
      </c>
      <c r="AV10" s="154">
        <f>AV25*Assumptions!$G90/12*(1+Assumptions!$D$102)^(AV$42-1)</f>
        <v>8199.84375</v>
      </c>
      <c r="AW10" s="154">
        <f>AW25*Assumptions!$G90/12*(1+Assumptions!$D$102)^(AW$42-1)</f>
        <v>8199.84375</v>
      </c>
      <c r="AX10" s="154">
        <f>AX25*Assumptions!$G90/12*(1+Assumptions!$D$102)^(AX$42-1)</f>
        <v>8199.84375</v>
      </c>
      <c r="AY10" s="154">
        <f>AY25*Assumptions!$G90/12*(1+Assumptions!$D$102)^(AY$42-1)</f>
        <v>8199.84375</v>
      </c>
      <c r="AZ10" s="154">
        <f>AZ25*Assumptions!$G90/12*(1+Assumptions!$D$102)^(AZ$42-1)</f>
        <v>8199.84375</v>
      </c>
      <c r="BA10" s="154">
        <f>BA25*Assumptions!$G90/12*(1+Assumptions!$D$102)^(BA$42-1)</f>
        <v>8199.84375</v>
      </c>
      <c r="BB10" s="378">
        <f t="shared" si="167"/>
        <v>98398.125</v>
      </c>
      <c r="BC10" s="154">
        <f>BC25*Assumptions!$G90/12*(1+Assumptions!$D$102)^(BC$42-1)</f>
        <v>8609.8359375</v>
      </c>
      <c r="BD10" s="154">
        <f>BD25*Assumptions!$G90/12*(1+Assumptions!$D$102)^(BD$42-1)</f>
        <v>8609.8359375</v>
      </c>
      <c r="BE10" s="154">
        <f>BE25*Assumptions!$G90/12*(1+Assumptions!$D$102)^(BE$42-1)</f>
        <v>8609.8359375</v>
      </c>
      <c r="BF10" s="154">
        <f>BF25*Assumptions!$G90/12*(1+Assumptions!$D$102)^(BF$42-1)</f>
        <v>8609.8359375</v>
      </c>
      <c r="BG10" s="154">
        <f>BG25*Assumptions!$G90/12*(1+Assumptions!$D$102)^(BG$42-1)</f>
        <v>8609.8359375</v>
      </c>
      <c r="BH10" s="154">
        <f>BH25*Assumptions!$G90/12*(1+Assumptions!$D$102)^(BH$42-1)</f>
        <v>8609.8359375</v>
      </c>
      <c r="BI10" s="154">
        <f>BI25*Assumptions!$G90/12*(1+Assumptions!$D$102)^(BI$42-1)</f>
        <v>8609.8359375</v>
      </c>
      <c r="BJ10" s="154">
        <f>BJ25*Assumptions!$G90/12*(1+Assumptions!$D$102)^(BJ$42-1)</f>
        <v>8609.8359375</v>
      </c>
      <c r="BK10" s="154">
        <f>BK25*Assumptions!$G90/12*(1+Assumptions!$D$102)^(BK$42-1)</f>
        <v>8609.8359375</v>
      </c>
      <c r="BL10" s="154">
        <f>BL25*Assumptions!$G90/12*(1+Assumptions!$D$102)^(BL$42-1)</f>
        <v>8609.8359375</v>
      </c>
      <c r="BM10" s="154">
        <f>BM25*Assumptions!$G90/12*(1+Assumptions!$D$102)^(BM$42-1)</f>
        <v>8609.8359375</v>
      </c>
      <c r="BN10" s="154">
        <f>BN25*Assumptions!$G90/12*(1+Assumptions!$D$102)^(BN$42-1)</f>
        <v>8609.8359375</v>
      </c>
      <c r="BO10" s="378">
        <f t="shared" si="168"/>
        <v>103318.03125</v>
      </c>
      <c r="BP10" s="154">
        <f>BP25*Assumptions!$G90/12*(1+Assumptions!$D$102)^(BP$42-1)</f>
        <v>9040.3277343750015</v>
      </c>
      <c r="BQ10" s="154">
        <f>BQ25*Assumptions!$G90/12*(1+Assumptions!$D$102)^(BQ$42-1)</f>
        <v>9040.3277343750015</v>
      </c>
      <c r="BR10" s="154">
        <f>BR25*Assumptions!$G90/12*(1+Assumptions!$D$102)^(BR$42-1)</f>
        <v>9040.3277343750015</v>
      </c>
      <c r="BS10" s="154">
        <f>BS25*Assumptions!$G90/12*(1+Assumptions!$D$102)^(BS$42-1)</f>
        <v>9040.3277343750015</v>
      </c>
      <c r="BT10" s="154">
        <f>BT25*Assumptions!$G90/12*(1+Assumptions!$D$102)^(BT$42-1)</f>
        <v>9040.3277343750015</v>
      </c>
      <c r="BU10" s="154">
        <f>BU25*Assumptions!$G90/12*(1+Assumptions!$D$102)^(BU$42-1)</f>
        <v>9040.3277343750015</v>
      </c>
      <c r="BV10" s="154">
        <f>BV25*Assumptions!$G90/12*(1+Assumptions!$D$102)^(BV$42-1)</f>
        <v>9040.3277343750015</v>
      </c>
      <c r="BW10" s="154">
        <f>BW25*Assumptions!$G90/12*(1+Assumptions!$D$102)^(BW$42-1)</f>
        <v>9040.3277343750015</v>
      </c>
      <c r="BX10" s="154">
        <f>BX25*Assumptions!$G90/12*(1+Assumptions!$D$102)^(BX$42-1)</f>
        <v>9040.3277343750015</v>
      </c>
      <c r="BY10" s="154">
        <f>BY25*Assumptions!$G90/12*(1+Assumptions!$D$102)^(BY$42-1)</f>
        <v>9040.3277343750015</v>
      </c>
      <c r="BZ10" s="154">
        <f>BZ25*Assumptions!$G90/12*(1+Assumptions!$D$102)^(BZ$42-1)</f>
        <v>9040.3277343750015</v>
      </c>
      <c r="CA10" s="154">
        <f>CA25*Assumptions!$G90/12*(1+Assumptions!$D$102)^(CA$42-1)</f>
        <v>9040.3277343750015</v>
      </c>
      <c r="CB10" s="378">
        <f t="shared" si="169"/>
        <v>108483.93281249999</v>
      </c>
      <c r="CC10" s="154">
        <f>CC25*Assumptions!$G90/12*(1+Assumptions!$D$102)^(CC$42-1)</f>
        <v>9492.344121093749</v>
      </c>
      <c r="CD10" s="154">
        <f>CD25*Assumptions!$G90/12*(1+Assumptions!$D$102)^(CD$42-1)</f>
        <v>9492.344121093749</v>
      </c>
      <c r="CE10" s="154">
        <f>CE25*Assumptions!$G90/12*(1+Assumptions!$D$102)^(CE$42-1)</f>
        <v>9492.344121093749</v>
      </c>
      <c r="CF10" s="154">
        <f>CF25*Assumptions!$G90/12*(1+Assumptions!$D$102)^(CF$42-1)</f>
        <v>9492.344121093749</v>
      </c>
      <c r="CG10" s="154">
        <f>CG25*Assumptions!$G90/12*(1+Assumptions!$D$102)^(CG$42-1)</f>
        <v>9492.344121093749</v>
      </c>
      <c r="CH10" s="154">
        <f>CH25*Assumptions!$G90/12*(1+Assumptions!$D$102)^(CH$42-1)</f>
        <v>9492.344121093749</v>
      </c>
      <c r="CI10" s="154">
        <f>CI25*Assumptions!$G90/12*(1+Assumptions!$D$102)^(CI$42-1)</f>
        <v>9492.344121093749</v>
      </c>
      <c r="CJ10" s="154">
        <f>CJ25*Assumptions!$G90/12*(1+Assumptions!$D$102)^(CJ$42-1)</f>
        <v>9492.344121093749</v>
      </c>
      <c r="CK10" s="154">
        <f>CK25*Assumptions!$G90/12*(1+Assumptions!$D$102)^(CK$42-1)</f>
        <v>9492.344121093749</v>
      </c>
      <c r="CL10" s="154">
        <f>CL25*Assumptions!$G90/12*(1+Assumptions!$D$102)^(CL$42-1)</f>
        <v>9492.344121093749</v>
      </c>
      <c r="CM10" s="154">
        <f>CM25*Assumptions!$G90/12*(1+Assumptions!$D$102)^(CM$42-1)</f>
        <v>9492.344121093749</v>
      </c>
      <c r="CN10" s="154">
        <f>CN25*Assumptions!$G90/12*(1+Assumptions!$D$102)^(CN$42-1)</f>
        <v>9492.344121093749</v>
      </c>
      <c r="CO10" s="378">
        <f t="shared" si="170"/>
        <v>113908.12945312496</v>
      </c>
      <c r="CP10" s="154">
        <f>CP25*Assumptions!$G90/12*(1+Assumptions!$D$102)^(CP$42-1)</f>
        <v>9966.9613271484395</v>
      </c>
      <c r="CQ10" s="154">
        <f>CQ25*Assumptions!$G90/12*(1+Assumptions!$D$102)^(CQ$42-1)</f>
        <v>9966.9613271484395</v>
      </c>
      <c r="CR10" s="154">
        <f>CR25*Assumptions!$G90/12*(1+Assumptions!$D$102)^(CR$42-1)</f>
        <v>9966.9613271484395</v>
      </c>
      <c r="CS10" s="154">
        <f>CS25*Assumptions!$G90/12*(1+Assumptions!$D$102)^(CS$42-1)</f>
        <v>9966.9613271484395</v>
      </c>
      <c r="CT10" s="154">
        <f>CT25*Assumptions!$G90/12*(1+Assumptions!$D$102)^(CT$42-1)</f>
        <v>9966.9613271484395</v>
      </c>
      <c r="CU10" s="154">
        <f>CU25*Assumptions!$G90/12*(1+Assumptions!$D$102)^(CU$42-1)</f>
        <v>9966.9613271484395</v>
      </c>
      <c r="CV10" s="154">
        <f>CV25*Assumptions!$G90/12*(1+Assumptions!$D$102)^(CV$42-1)</f>
        <v>9966.9613271484395</v>
      </c>
      <c r="CW10" s="154">
        <f>CW25*Assumptions!$G90/12*(1+Assumptions!$D$102)^(CW$42-1)</f>
        <v>9966.9613271484395</v>
      </c>
      <c r="CX10" s="154">
        <f>CX25*Assumptions!$G90/12*(1+Assumptions!$D$102)^(CX$42-1)</f>
        <v>9966.9613271484395</v>
      </c>
      <c r="CY10" s="154">
        <f>CY25*Assumptions!$G90/12*(1+Assumptions!$D$102)^(CY$42-1)</f>
        <v>9966.9613271484395</v>
      </c>
      <c r="CZ10" s="154">
        <f>CZ25*Assumptions!$G90/12*(1+Assumptions!$D$102)^(CZ$42-1)</f>
        <v>9966.9613271484395</v>
      </c>
      <c r="DA10" s="154">
        <f>DA25*Assumptions!$G90/12*(1+Assumptions!$D$102)^(DA$42-1)</f>
        <v>9966.9613271484395</v>
      </c>
      <c r="DB10" s="378">
        <f t="shared" si="171"/>
        <v>119603.53592578128</v>
      </c>
    </row>
    <row r="11" spans="2:106" s="3" customFormat="1" ht="13.2" outlineLevel="1">
      <c r="B11" s="377" t="str">
        <f>Assumptions!B91</f>
        <v>Financial Analyst</v>
      </c>
      <c r="C11" s="154">
        <f>C26*Assumptions!$G91/12*(1+Assumptions!$D$102)^(C$42-1)</f>
        <v>2916.6666666666665</v>
      </c>
      <c r="D11" s="154">
        <f>D26*Assumptions!$G91/12*(1+Assumptions!$D$102)^(D$42-1)</f>
        <v>2916.6666666666665</v>
      </c>
      <c r="E11" s="154">
        <f>E26*Assumptions!$G91/12*(1+Assumptions!$D$102)^(E$42-1)</f>
        <v>2916.6666666666665</v>
      </c>
      <c r="F11" s="154">
        <f>F26*Assumptions!$G91/12*(1+Assumptions!$D$102)^(F$42-1)</f>
        <v>2916.6666666666665</v>
      </c>
      <c r="G11" s="154">
        <f>G26*Assumptions!$G91/12*(1+Assumptions!$D$102)^(G$42-1)</f>
        <v>2916.6666666666665</v>
      </c>
      <c r="H11" s="154">
        <f>H26*Assumptions!$G91/12*(1+Assumptions!$D$102)^(H$42-1)</f>
        <v>2916.6666666666665</v>
      </c>
      <c r="I11" s="154">
        <f>I26*Assumptions!$G91/12*(1+Assumptions!$D$102)^(I$42-1)</f>
        <v>2916.6666666666665</v>
      </c>
      <c r="J11" s="154">
        <f>J26*Assumptions!$G91/12*(1+Assumptions!$D$102)^(J$42-1)</f>
        <v>2916.6666666666665</v>
      </c>
      <c r="K11" s="154">
        <f>K26*Assumptions!$G91/12*(1+Assumptions!$D$102)^(K$42-1)</f>
        <v>2916.6666666666665</v>
      </c>
      <c r="L11" s="154">
        <f>L26*Assumptions!$G91/12*(1+Assumptions!$D$102)^(L$42-1)</f>
        <v>2916.6666666666665</v>
      </c>
      <c r="M11" s="154">
        <f>M26*Assumptions!$G91/12*(1+Assumptions!$D$102)^(M$42-1)</f>
        <v>2916.6666666666665</v>
      </c>
      <c r="N11" s="154">
        <f>N26*Assumptions!$G91/12*(1+Assumptions!$D$102)^(N$42-1)</f>
        <v>2916.6666666666665</v>
      </c>
      <c r="O11" s="378">
        <f t="shared" si="164"/>
        <v>35000.000000000007</v>
      </c>
      <c r="P11" s="154">
        <f>P26*Assumptions!$G91/12*(1+Assumptions!$D$102)^(P$42-1)</f>
        <v>6125</v>
      </c>
      <c r="Q11" s="154">
        <f>Q26*Assumptions!$G91/12*(1+Assumptions!$D$102)^(Q$42-1)</f>
        <v>6125</v>
      </c>
      <c r="R11" s="154">
        <f>R26*Assumptions!$G91/12*(1+Assumptions!$D$102)^(R$42-1)</f>
        <v>6125</v>
      </c>
      <c r="S11" s="154">
        <f>S26*Assumptions!$G91/12*(1+Assumptions!$D$102)^(S$42-1)</f>
        <v>6125</v>
      </c>
      <c r="T11" s="154">
        <f>T26*Assumptions!$G91/12*(1+Assumptions!$D$102)^(T$42-1)</f>
        <v>6125</v>
      </c>
      <c r="U11" s="154">
        <f>U26*Assumptions!$G91/12*(1+Assumptions!$D$102)^(U$42-1)</f>
        <v>6125</v>
      </c>
      <c r="V11" s="154">
        <f>V26*Assumptions!$G91/12*(1+Assumptions!$D$102)^(V$42-1)</f>
        <v>6125</v>
      </c>
      <c r="W11" s="154">
        <f>W26*Assumptions!$G91/12*(1+Assumptions!$D$102)^(W$42-1)</f>
        <v>6125</v>
      </c>
      <c r="X11" s="154">
        <f>X26*Assumptions!$G91/12*(1+Assumptions!$D$102)^(X$42-1)</f>
        <v>6125</v>
      </c>
      <c r="Y11" s="154">
        <f>Y26*Assumptions!$G91/12*(1+Assumptions!$D$102)^(Y$42-1)</f>
        <v>6125</v>
      </c>
      <c r="Z11" s="154">
        <f>Z26*Assumptions!$G91/12*(1+Assumptions!$D$102)^(Z$42-1)</f>
        <v>6125</v>
      </c>
      <c r="AA11" s="154">
        <f>AA26*Assumptions!$G91/12*(1+Assumptions!$D$102)^(AA$42-1)</f>
        <v>6125</v>
      </c>
      <c r="AB11" s="378">
        <f t="shared" si="165"/>
        <v>73500</v>
      </c>
      <c r="AC11" s="154">
        <f>AC26*Assumptions!$G91/12*(1+Assumptions!$D$102)^(AC$42-1)</f>
        <v>6431.25</v>
      </c>
      <c r="AD11" s="154">
        <f>AD26*Assumptions!$G91/12*(1+Assumptions!$D$102)^(AD$42-1)</f>
        <v>6431.25</v>
      </c>
      <c r="AE11" s="154">
        <f>AE26*Assumptions!$G91/12*(1+Assumptions!$D$102)^(AE$42-1)</f>
        <v>6431.25</v>
      </c>
      <c r="AF11" s="154">
        <f>AF26*Assumptions!$G91/12*(1+Assumptions!$D$102)^(AF$42-1)</f>
        <v>6431.25</v>
      </c>
      <c r="AG11" s="154">
        <f>AG26*Assumptions!$G91/12*(1+Assumptions!$D$102)^(AG$42-1)</f>
        <v>6431.25</v>
      </c>
      <c r="AH11" s="154">
        <f>AH26*Assumptions!$G91/12*(1+Assumptions!$D$102)^(AH$42-1)</f>
        <v>6431.25</v>
      </c>
      <c r="AI11" s="154">
        <f>AI26*Assumptions!$G91/12*(1+Assumptions!$D$102)^(AI$42-1)</f>
        <v>6431.25</v>
      </c>
      <c r="AJ11" s="154">
        <f>AJ26*Assumptions!$G91/12*(1+Assumptions!$D$102)^(AJ$42-1)</f>
        <v>6431.25</v>
      </c>
      <c r="AK11" s="154">
        <f>AK26*Assumptions!$G91/12*(1+Assumptions!$D$102)^(AK$42-1)</f>
        <v>6431.25</v>
      </c>
      <c r="AL11" s="154">
        <f>AL26*Assumptions!$G91/12*(1+Assumptions!$D$102)^(AL$42-1)</f>
        <v>6431.25</v>
      </c>
      <c r="AM11" s="154">
        <f>AM26*Assumptions!$G91/12*(1+Assumptions!$D$102)^(AM$42-1)</f>
        <v>6431.25</v>
      </c>
      <c r="AN11" s="154">
        <f>AN26*Assumptions!$G91/12*(1+Assumptions!$D$102)^(AN$42-1)</f>
        <v>6431.25</v>
      </c>
      <c r="AO11" s="378">
        <f t="shared" si="166"/>
        <v>77175</v>
      </c>
      <c r="AP11" s="154">
        <f>AP26*Assumptions!$G91/12*(1+Assumptions!$D$102)^(AP$42-1)</f>
        <v>6752.8125</v>
      </c>
      <c r="AQ11" s="154">
        <f>AQ26*Assumptions!$G91/12*(1+Assumptions!$D$102)^(AQ$42-1)</f>
        <v>6752.8125</v>
      </c>
      <c r="AR11" s="154">
        <f>AR26*Assumptions!$G91/12*(1+Assumptions!$D$102)^(AR$42-1)</f>
        <v>6752.8125</v>
      </c>
      <c r="AS11" s="154">
        <f>AS26*Assumptions!$G91/12*(1+Assumptions!$D$102)^(AS$42-1)</f>
        <v>6752.8125</v>
      </c>
      <c r="AT11" s="154">
        <f>AT26*Assumptions!$G91/12*(1+Assumptions!$D$102)^(AT$42-1)</f>
        <v>6752.8125</v>
      </c>
      <c r="AU11" s="154">
        <f>AU26*Assumptions!$G91/12*(1+Assumptions!$D$102)^(AU$42-1)</f>
        <v>6752.8125</v>
      </c>
      <c r="AV11" s="154">
        <f>AV26*Assumptions!$G91/12*(1+Assumptions!$D$102)^(AV$42-1)</f>
        <v>6752.8125</v>
      </c>
      <c r="AW11" s="154">
        <f>AW26*Assumptions!$G91/12*(1+Assumptions!$D$102)^(AW$42-1)</f>
        <v>6752.8125</v>
      </c>
      <c r="AX11" s="154">
        <f>AX26*Assumptions!$G91/12*(1+Assumptions!$D$102)^(AX$42-1)</f>
        <v>6752.8125</v>
      </c>
      <c r="AY11" s="154">
        <f>AY26*Assumptions!$G91/12*(1+Assumptions!$D$102)^(AY$42-1)</f>
        <v>6752.8125</v>
      </c>
      <c r="AZ11" s="154">
        <f>AZ26*Assumptions!$G91/12*(1+Assumptions!$D$102)^(AZ$42-1)</f>
        <v>6752.8125</v>
      </c>
      <c r="BA11" s="154">
        <f>BA26*Assumptions!$G91/12*(1+Assumptions!$D$102)^(BA$42-1)</f>
        <v>6752.8125</v>
      </c>
      <c r="BB11" s="378">
        <f t="shared" si="167"/>
        <v>81033.75</v>
      </c>
      <c r="BC11" s="154">
        <f>BC26*Assumptions!$G91/12*(1+Assumptions!$D$102)^(BC$42-1)</f>
        <v>7090.453125</v>
      </c>
      <c r="BD11" s="154">
        <f>BD26*Assumptions!$G91/12*(1+Assumptions!$D$102)^(BD$42-1)</f>
        <v>7090.453125</v>
      </c>
      <c r="BE11" s="154">
        <f>BE26*Assumptions!$G91/12*(1+Assumptions!$D$102)^(BE$42-1)</f>
        <v>7090.453125</v>
      </c>
      <c r="BF11" s="154">
        <f>BF26*Assumptions!$G91/12*(1+Assumptions!$D$102)^(BF$42-1)</f>
        <v>7090.453125</v>
      </c>
      <c r="BG11" s="154">
        <f>BG26*Assumptions!$G91/12*(1+Assumptions!$D$102)^(BG$42-1)</f>
        <v>7090.453125</v>
      </c>
      <c r="BH11" s="154">
        <f>BH26*Assumptions!$G91/12*(1+Assumptions!$D$102)^(BH$42-1)</f>
        <v>7090.453125</v>
      </c>
      <c r="BI11" s="154">
        <f>BI26*Assumptions!$G91/12*(1+Assumptions!$D$102)^(BI$42-1)</f>
        <v>7090.453125</v>
      </c>
      <c r="BJ11" s="154">
        <f>BJ26*Assumptions!$G91/12*(1+Assumptions!$D$102)^(BJ$42-1)</f>
        <v>7090.453125</v>
      </c>
      <c r="BK11" s="154">
        <f>BK26*Assumptions!$G91/12*(1+Assumptions!$D$102)^(BK$42-1)</f>
        <v>7090.453125</v>
      </c>
      <c r="BL11" s="154">
        <f>BL26*Assumptions!$G91/12*(1+Assumptions!$D$102)^(BL$42-1)</f>
        <v>7090.453125</v>
      </c>
      <c r="BM11" s="154">
        <f>BM26*Assumptions!$G91/12*(1+Assumptions!$D$102)^(BM$42-1)</f>
        <v>7090.453125</v>
      </c>
      <c r="BN11" s="154">
        <f>BN26*Assumptions!$G91/12*(1+Assumptions!$D$102)^(BN$42-1)</f>
        <v>7090.453125</v>
      </c>
      <c r="BO11" s="378">
        <f t="shared" si="168"/>
        <v>85085.4375</v>
      </c>
      <c r="BP11" s="154">
        <f>BP26*Assumptions!$G91/12*(1+Assumptions!$D$102)^(BP$42-1)</f>
        <v>7444.9757812500002</v>
      </c>
      <c r="BQ11" s="154">
        <f>BQ26*Assumptions!$G91/12*(1+Assumptions!$D$102)^(BQ$42-1)</f>
        <v>7444.9757812500002</v>
      </c>
      <c r="BR11" s="154">
        <f>BR26*Assumptions!$G91/12*(1+Assumptions!$D$102)^(BR$42-1)</f>
        <v>7444.9757812500002</v>
      </c>
      <c r="BS11" s="154">
        <f>BS26*Assumptions!$G91/12*(1+Assumptions!$D$102)^(BS$42-1)</f>
        <v>7444.9757812500002</v>
      </c>
      <c r="BT11" s="154">
        <f>BT26*Assumptions!$G91/12*(1+Assumptions!$D$102)^(BT$42-1)</f>
        <v>7444.9757812500002</v>
      </c>
      <c r="BU11" s="154">
        <f>BU26*Assumptions!$G91/12*(1+Assumptions!$D$102)^(BU$42-1)</f>
        <v>7444.9757812500002</v>
      </c>
      <c r="BV11" s="154">
        <f>BV26*Assumptions!$G91/12*(1+Assumptions!$D$102)^(BV$42-1)</f>
        <v>7444.9757812500002</v>
      </c>
      <c r="BW11" s="154">
        <f>BW26*Assumptions!$G91/12*(1+Assumptions!$D$102)^(BW$42-1)</f>
        <v>7444.9757812500002</v>
      </c>
      <c r="BX11" s="154">
        <f>BX26*Assumptions!$G91/12*(1+Assumptions!$D$102)^(BX$42-1)</f>
        <v>7444.9757812500002</v>
      </c>
      <c r="BY11" s="154">
        <f>BY26*Assumptions!$G91/12*(1+Assumptions!$D$102)^(BY$42-1)</f>
        <v>7444.9757812500002</v>
      </c>
      <c r="BZ11" s="154">
        <f>BZ26*Assumptions!$G91/12*(1+Assumptions!$D$102)^(BZ$42-1)</f>
        <v>7444.9757812500002</v>
      </c>
      <c r="CA11" s="154">
        <f>CA26*Assumptions!$G91/12*(1+Assumptions!$D$102)^(CA$42-1)</f>
        <v>7444.9757812500002</v>
      </c>
      <c r="CB11" s="378">
        <f t="shared" si="169"/>
        <v>89339.70937500002</v>
      </c>
      <c r="CC11" s="154">
        <f>CC26*Assumptions!$G91/12*(1+Assumptions!$D$102)^(CC$42-1)</f>
        <v>7817.2245703124991</v>
      </c>
      <c r="CD11" s="154">
        <f>CD26*Assumptions!$G91/12*(1+Assumptions!$D$102)^(CD$42-1)</f>
        <v>7817.2245703124991</v>
      </c>
      <c r="CE11" s="154">
        <f>CE26*Assumptions!$G91/12*(1+Assumptions!$D$102)^(CE$42-1)</f>
        <v>7817.2245703124991</v>
      </c>
      <c r="CF11" s="154">
        <f>CF26*Assumptions!$G91/12*(1+Assumptions!$D$102)^(CF$42-1)</f>
        <v>7817.2245703124991</v>
      </c>
      <c r="CG11" s="154">
        <f>CG26*Assumptions!$G91/12*(1+Assumptions!$D$102)^(CG$42-1)</f>
        <v>7817.2245703124991</v>
      </c>
      <c r="CH11" s="154">
        <f>CH26*Assumptions!$G91/12*(1+Assumptions!$D$102)^(CH$42-1)</f>
        <v>7817.2245703124991</v>
      </c>
      <c r="CI11" s="154">
        <f>CI26*Assumptions!$G91/12*(1+Assumptions!$D$102)^(CI$42-1)</f>
        <v>7817.2245703124991</v>
      </c>
      <c r="CJ11" s="154">
        <f>CJ26*Assumptions!$G91/12*(1+Assumptions!$D$102)^(CJ$42-1)</f>
        <v>7817.2245703124991</v>
      </c>
      <c r="CK11" s="154">
        <f>CK26*Assumptions!$G91/12*(1+Assumptions!$D$102)^(CK$42-1)</f>
        <v>7817.2245703124991</v>
      </c>
      <c r="CL11" s="154">
        <f>CL26*Assumptions!$G91/12*(1+Assumptions!$D$102)^(CL$42-1)</f>
        <v>7817.2245703124991</v>
      </c>
      <c r="CM11" s="154">
        <f>CM26*Assumptions!$G91/12*(1+Assumptions!$D$102)^(CM$42-1)</f>
        <v>7817.2245703124991</v>
      </c>
      <c r="CN11" s="154">
        <f>CN26*Assumptions!$G91/12*(1+Assumptions!$D$102)^(CN$42-1)</f>
        <v>7817.2245703124991</v>
      </c>
      <c r="CO11" s="378">
        <f t="shared" si="170"/>
        <v>93806.694843749981</v>
      </c>
      <c r="CP11" s="154">
        <f>CP26*Assumptions!$G91/12*(1+Assumptions!$D$102)^(CP$42-1)</f>
        <v>8208.0857988281259</v>
      </c>
      <c r="CQ11" s="154">
        <f>CQ26*Assumptions!$G91/12*(1+Assumptions!$D$102)^(CQ$42-1)</f>
        <v>8208.0857988281259</v>
      </c>
      <c r="CR11" s="154">
        <f>CR26*Assumptions!$G91/12*(1+Assumptions!$D$102)^(CR$42-1)</f>
        <v>8208.0857988281259</v>
      </c>
      <c r="CS11" s="154">
        <f>CS26*Assumptions!$G91/12*(1+Assumptions!$D$102)^(CS$42-1)</f>
        <v>8208.0857988281259</v>
      </c>
      <c r="CT11" s="154">
        <f>CT26*Assumptions!$G91/12*(1+Assumptions!$D$102)^(CT$42-1)</f>
        <v>8208.0857988281259</v>
      </c>
      <c r="CU11" s="154">
        <f>CU26*Assumptions!$G91/12*(1+Assumptions!$D$102)^(CU$42-1)</f>
        <v>8208.0857988281259</v>
      </c>
      <c r="CV11" s="154">
        <f>CV26*Assumptions!$G91/12*(1+Assumptions!$D$102)^(CV$42-1)</f>
        <v>8208.0857988281259</v>
      </c>
      <c r="CW11" s="154">
        <f>CW26*Assumptions!$G91/12*(1+Assumptions!$D$102)^(CW$42-1)</f>
        <v>8208.0857988281259</v>
      </c>
      <c r="CX11" s="154">
        <f>CX26*Assumptions!$G91/12*(1+Assumptions!$D$102)^(CX$42-1)</f>
        <v>8208.0857988281259</v>
      </c>
      <c r="CY11" s="154">
        <f>CY26*Assumptions!$G91/12*(1+Assumptions!$D$102)^(CY$42-1)</f>
        <v>8208.0857988281259</v>
      </c>
      <c r="CZ11" s="154">
        <f>CZ26*Assumptions!$G91/12*(1+Assumptions!$D$102)^(CZ$42-1)</f>
        <v>8208.0857988281259</v>
      </c>
      <c r="DA11" s="154">
        <f>DA26*Assumptions!$G91/12*(1+Assumptions!$D$102)^(DA$42-1)</f>
        <v>8208.0857988281259</v>
      </c>
      <c r="DB11" s="378">
        <f t="shared" si="171"/>
        <v>98497.029585937489</v>
      </c>
    </row>
    <row r="12" spans="2:106" s="3" customFormat="1" ht="13.2" outlineLevel="1">
      <c r="B12" s="377" t="str">
        <f>Assumptions!B92</f>
        <v>Operations Manager</v>
      </c>
      <c r="C12" s="154">
        <f>C27*Assumptions!$G92/12*(1+Assumptions!$D$102)^(C$42-1)</f>
        <v>0</v>
      </c>
      <c r="D12" s="154">
        <f>D27*Assumptions!$G92/12*(1+Assumptions!$D$102)^(D$42-1)</f>
        <v>0</v>
      </c>
      <c r="E12" s="154">
        <f>E27*Assumptions!$G92/12*(1+Assumptions!$D$102)^(E$42-1)</f>
        <v>0</v>
      </c>
      <c r="F12" s="154">
        <f>F27*Assumptions!$G92/12*(1+Assumptions!$D$102)^(F$42-1)</f>
        <v>0</v>
      </c>
      <c r="G12" s="154">
        <f>G27*Assumptions!$G92/12*(1+Assumptions!$D$102)^(G$42-1)</f>
        <v>0</v>
      </c>
      <c r="H12" s="154">
        <f>H27*Assumptions!$G92/12*(1+Assumptions!$D$102)^(H$42-1)</f>
        <v>0</v>
      </c>
      <c r="I12" s="154">
        <f>I27*Assumptions!$G92/12*(1+Assumptions!$D$102)^(I$42-1)</f>
        <v>0</v>
      </c>
      <c r="J12" s="154">
        <f>J27*Assumptions!$G92/12*(1+Assumptions!$D$102)^(J$42-1)</f>
        <v>0</v>
      </c>
      <c r="K12" s="154">
        <f>K27*Assumptions!$G92/12*(1+Assumptions!$D$102)^(K$42-1)</f>
        <v>0</v>
      </c>
      <c r="L12" s="154">
        <f>L27*Assumptions!$G92/12*(1+Assumptions!$D$102)^(L$42-1)</f>
        <v>0</v>
      </c>
      <c r="M12" s="154">
        <f>M27*Assumptions!$G92/12*(1+Assumptions!$D$102)^(M$42-1)</f>
        <v>0</v>
      </c>
      <c r="N12" s="154">
        <f>N27*Assumptions!$G92/12*(1+Assumptions!$D$102)^(N$42-1)</f>
        <v>0</v>
      </c>
      <c r="O12" s="378">
        <f t="shared" si="164"/>
        <v>0</v>
      </c>
      <c r="P12" s="154">
        <f>P27*Assumptions!$G92/12*(1+Assumptions!$D$102)^(P$42-1)</f>
        <v>9187.5</v>
      </c>
      <c r="Q12" s="154">
        <f>Q27*Assumptions!$G92/12*(1+Assumptions!$D$102)^(Q$42-1)</f>
        <v>9187.5</v>
      </c>
      <c r="R12" s="154">
        <f>R27*Assumptions!$G92/12*(1+Assumptions!$D$102)^(R$42-1)</f>
        <v>9187.5</v>
      </c>
      <c r="S12" s="154">
        <f>S27*Assumptions!$G92/12*(1+Assumptions!$D$102)^(S$42-1)</f>
        <v>9187.5</v>
      </c>
      <c r="T12" s="154">
        <f>T27*Assumptions!$G92/12*(1+Assumptions!$D$102)^(T$42-1)</f>
        <v>9187.5</v>
      </c>
      <c r="U12" s="154">
        <f>U27*Assumptions!$G92/12*(1+Assumptions!$D$102)^(U$42-1)</f>
        <v>9187.5</v>
      </c>
      <c r="V12" s="154">
        <f>V27*Assumptions!$G92/12*(1+Assumptions!$D$102)^(V$42-1)</f>
        <v>9187.5</v>
      </c>
      <c r="W12" s="154">
        <f>W27*Assumptions!$G92/12*(1+Assumptions!$D$102)^(W$42-1)</f>
        <v>9187.5</v>
      </c>
      <c r="X12" s="154">
        <f>X27*Assumptions!$G92/12*(1+Assumptions!$D$102)^(X$42-1)</f>
        <v>9187.5</v>
      </c>
      <c r="Y12" s="154">
        <f>Y27*Assumptions!$G92/12*(1+Assumptions!$D$102)^(Y$42-1)</f>
        <v>9187.5</v>
      </c>
      <c r="Z12" s="154">
        <f>Z27*Assumptions!$G92/12*(1+Assumptions!$D$102)^(Z$42-1)</f>
        <v>9187.5</v>
      </c>
      <c r="AA12" s="154">
        <f>AA27*Assumptions!$G92/12*(1+Assumptions!$D$102)^(AA$42-1)</f>
        <v>9187.5</v>
      </c>
      <c r="AB12" s="378">
        <f t="shared" si="165"/>
        <v>110250</v>
      </c>
      <c r="AC12" s="154">
        <f>AC27*Assumptions!$G92/12*(1+Assumptions!$D$102)^(AC$42-1)</f>
        <v>9646.875</v>
      </c>
      <c r="AD12" s="154">
        <f>AD27*Assumptions!$G92/12*(1+Assumptions!$D$102)^(AD$42-1)</f>
        <v>9646.875</v>
      </c>
      <c r="AE12" s="154">
        <f>AE27*Assumptions!$G92/12*(1+Assumptions!$D$102)^(AE$42-1)</f>
        <v>9646.875</v>
      </c>
      <c r="AF12" s="154">
        <f>AF27*Assumptions!$G92/12*(1+Assumptions!$D$102)^(AF$42-1)</f>
        <v>9646.875</v>
      </c>
      <c r="AG12" s="154">
        <f>AG27*Assumptions!$G92/12*(1+Assumptions!$D$102)^(AG$42-1)</f>
        <v>9646.875</v>
      </c>
      <c r="AH12" s="154">
        <f>AH27*Assumptions!$G92/12*(1+Assumptions!$D$102)^(AH$42-1)</f>
        <v>9646.875</v>
      </c>
      <c r="AI12" s="154">
        <f>AI27*Assumptions!$G92/12*(1+Assumptions!$D$102)^(AI$42-1)</f>
        <v>9646.875</v>
      </c>
      <c r="AJ12" s="154">
        <f>AJ27*Assumptions!$G92/12*(1+Assumptions!$D$102)^(AJ$42-1)</f>
        <v>9646.875</v>
      </c>
      <c r="AK12" s="154">
        <f>AK27*Assumptions!$G92/12*(1+Assumptions!$D$102)^(AK$42-1)</f>
        <v>9646.875</v>
      </c>
      <c r="AL12" s="154">
        <f>AL27*Assumptions!$G92/12*(1+Assumptions!$D$102)^(AL$42-1)</f>
        <v>9646.875</v>
      </c>
      <c r="AM12" s="154">
        <f>AM27*Assumptions!$G92/12*(1+Assumptions!$D$102)^(AM$42-1)</f>
        <v>9646.875</v>
      </c>
      <c r="AN12" s="154">
        <f>AN27*Assumptions!$G92/12*(1+Assumptions!$D$102)^(AN$42-1)</f>
        <v>9646.875</v>
      </c>
      <c r="AO12" s="378">
        <f t="shared" si="166"/>
        <v>115762.5</v>
      </c>
      <c r="AP12" s="154">
        <f>AP27*Assumptions!$G92/12*(1+Assumptions!$D$102)^(AP$42-1)</f>
        <v>10129.218750000002</v>
      </c>
      <c r="AQ12" s="154">
        <f>AQ27*Assumptions!$G92/12*(1+Assumptions!$D$102)^(AQ$42-1)</f>
        <v>10129.218750000002</v>
      </c>
      <c r="AR12" s="154">
        <f>AR27*Assumptions!$G92/12*(1+Assumptions!$D$102)^(AR$42-1)</f>
        <v>10129.218750000002</v>
      </c>
      <c r="AS12" s="154">
        <f>AS27*Assumptions!$G92/12*(1+Assumptions!$D$102)^(AS$42-1)</f>
        <v>10129.218750000002</v>
      </c>
      <c r="AT12" s="154">
        <f>AT27*Assumptions!$G92/12*(1+Assumptions!$D$102)^(AT$42-1)</f>
        <v>10129.218750000002</v>
      </c>
      <c r="AU12" s="154">
        <f>AU27*Assumptions!$G92/12*(1+Assumptions!$D$102)^(AU$42-1)</f>
        <v>10129.218750000002</v>
      </c>
      <c r="AV12" s="154">
        <f>AV27*Assumptions!$G92/12*(1+Assumptions!$D$102)^(AV$42-1)</f>
        <v>10129.218750000002</v>
      </c>
      <c r="AW12" s="154">
        <f>AW27*Assumptions!$G92/12*(1+Assumptions!$D$102)^(AW$42-1)</f>
        <v>10129.218750000002</v>
      </c>
      <c r="AX12" s="154">
        <f>AX27*Assumptions!$G92/12*(1+Assumptions!$D$102)^(AX$42-1)</f>
        <v>10129.218750000002</v>
      </c>
      <c r="AY12" s="154">
        <f>AY27*Assumptions!$G92/12*(1+Assumptions!$D$102)^(AY$42-1)</f>
        <v>10129.218750000002</v>
      </c>
      <c r="AZ12" s="154">
        <f>AZ27*Assumptions!$G92/12*(1+Assumptions!$D$102)^(AZ$42-1)</f>
        <v>10129.218750000002</v>
      </c>
      <c r="BA12" s="154">
        <f>BA27*Assumptions!$G92/12*(1+Assumptions!$D$102)^(BA$42-1)</f>
        <v>10129.218750000002</v>
      </c>
      <c r="BB12" s="378">
        <f t="shared" si="167"/>
        <v>121550.62500000001</v>
      </c>
      <c r="BC12" s="154">
        <f>BC27*Assumptions!$G92/12*(1+Assumptions!$D$102)^(BC$42-1)</f>
        <v>10635.6796875</v>
      </c>
      <c r="BD12" s="154">
        <f>BD27*Assumptions!$G92/12*(1+Assumptions!$D$102)^(BD$42-1)</f>
        <v>10635.6796875</v>
      </c>
      <c r="BE12" s="154">
        <f>BE27*Assumptions!$G92/12*(1+Assumptions!$D$102)^(BE$42-1)</f>
        <v>10635.6796875</v>
      </c>
      <c r="BF12" s="154">
        <f>BF27*Assumptions!$G92/12*(1+Assumptions!$D$102)^(BF$42-1)</f>
        <v>10635.6796875</v>
      </c>
      <c r="BG12" s="154">
        <f>BG27*Assumptions!$G92/12*(1+Assumptions!$D$102)^(BG$42-1)</f>
        <v>10635.6796875</v>
      </c>
      <c r="BH12" s="154">
        <f>BH27*Assumptions!$G92/12*(1+Assumptions!$D$102)^(BH$42-1)</f>
        <v>10635.6796875</v>
      </c>
      <c r="BI12" s="154">
        <f>BI27*Assumptions!$G92/12*(1+Assumptions!$D$102)^(BI$42-1)</f>
        <v>10635.6796875</v>
      </c>
      <c r="BJ12" s="154">
        <f>BJ27*Assumptions!$G92/12*(1+Assumptions!$D$102)^(BJ$42-1)</f>
        <v>10635.6796875</v>
      </c>
      <c r="BK12" s="154">
        <f>BK27*Assumptions!$G92/12*(1+Assumptions!$D$102)^(BK$42-1)</f>
        <v>10635.6796875</v>
      </c>
      <c r="BL12" s="154">
        <f>BL27*Assumptions!$G92/12*(1+Assumptions!$D$102)^(BL$42-1)</f>
        <v>10635.6796875</v>
      </c>
      <c r="BM12" s="154">
        <f>BM27*Assumptions!$G92/12*(1+Assumptions!$D$102)^(BM$42-1)</f>
        <v>10635.6796875</v>
      </c>
      <c r="BN12" s="154">
        <f>BN27*Assumptions!$G92/12*(1+Assumptions!$D$102)^(BN$42-1)</f>
        <v>10635.6796875</v>
      </c>
      <c r="BO12" s="378">
        <f t="shared" si="168"/>
        <v>127628.15625</v>
      </c>
      <c r="BP12" s="154">
        <f>BP27*Assumptions!$G92/12*(1+Assumptions!$D$102)^(BP$42-1)</f>
        <v>11167.463671875001</v>
      </c>
      <c r="BQ12" s="154">
        <f>BQ27*Assumptions!$G92/12*(1+Assumptions!$D$102)^(BQ$42-1)</f>
        <v>11167.463671875001</v>
      </c>
      <c r="BR12" s="154">
        <f>BR27*Assumptions!$G92/12*(1+Assumptions!$D$102)^(BR$42-1)</f>
        <v>11167.463671875001</v>
      </c>
      <c r="BS12" s="154">
        <f>BS27*Assumptions!$G92/12*(1+Assumptions!$D$102)^(BS$42-1)</f>
        <v>11167.463671875001</v>
      </c>
      <c r="BT12" s="154">
        <f>BT27*Assumptions!$G92/12*(1+Assumptions!$D$102)^(BT$42-1)</f>
        <v>11167.463671875001</v>
      </c>
      <c r="BU12" s="154">
        <f>BU27*Assumptions!$G92/12*(1+Assumptions!$D$102)^(BU$42-1)</f>
        <v>11167.463671875001</v>
      </c>
      <c r="BV12" s="154">
        <f>BV27*Assumptions!$G92/12*(1+Assumptions!$D$102)^(BV$42-1)</f>
        <v>11167.463671875001</v>
      </c>
      <c r="BW12" s="154">
        <f>BW27*Assumptions!$G92/12*(1+Assumptions!$D$102)^(BW$42-1)</f>
        <v>11167.463671875001</v>
      </c>
      <c r="BX12" s="154">
        <f>BX27*Assumptions!$G92/12*(1+Assumptions!$D$102)^(BX$42-1)</f>
        <v>11167.463671875001</v>
      </c>
      <c r="BY12" s="154">
        <f>BY27*Assumptions!$G92/12*(1+Assumptions!$D$102)^(BY$42-1)</f>
        <v>11167.463671875001</v>
      </c>
      <c r="BZ12" s="154">
        <f>BZ27*Assumptions!$G92/12*(1+Assumptions!$D$102)^(BZ$42-1)</f>
        <v>11167.463671875001</v>
      </c>
      <c r="CA12" s="154">
        <f>CA27*Assumptions!$G92/12*(1+Assumptions!$D$102)^(CA$42-1)</f>
        <v>11167.463671875001</v>
      </c>
      <c r="CB12" s="378">
        <f t="shared" si="169"/>
        <v>134009.56406249999</v>
      </c>
      <c r="CC12" s="154">
        <f>CC27*Assumptions!$G92/12*(1+Assumptions!$D$102)^(CC$42-1)</f>
        <v>11725.836855468749</v>
      </c>
      <c r="CD12" s="154">
        <f>CD27*Assumptions!$G92/12*(1+Assumptions!$D$102)^(CD$42-1)</f>
        <v>11725.836855468749</v>
      </c>
      <c r="CE12" s="154">
        <f>CE27*Assumptions!$G92/12*(1+Assumptions!$D$102)^(CE$42-1)</f>
        <v>11725.836855468749</v>
      </c>
      <c r="CF12" s="154">
        <f>CF27*Assumptions!$G92/12*(1+Assumptions!$D$102)^(CF$42-1)</f>
        <v>11725.836855468749</v>
      </c>
      <c r="CG12" s="154">
        <f>CG27*Assumptions!$G92/12*(1+Assumptions!$D$102)^(CG$42-1)</f>
        <v>11725.836855468749</v>
      </c>
      <c r="CH12" s="154">
        <f>CH27*Assumptions!$G92/12*(1+Assumptions!$D$102)^(CH$42-1)</f>
        <v>11725.836855468749</v>
      </c>
      <c r="CI12" s="154">
        <f>CI27*Assumptions!$G92/12*(1+Assumptions!$D$102)^(CI$42-1)</f>
        <v>11725.836855468749</v>
      </c>
      <c r="CJ12" s="154">
        <f>CJ27*Assumptions!$G92/12*(1+Assumptions!$D$102)^(CJ$42-1)</f>
        <v>11725.836855468749</v>
      </c>
      <c r="CK12" s="154">
        <f>CK27*Assumptions!$G92/12*(1+Assumptions!$D$102)^(CK$42-1)</f>
        <v>11725.836855468749</v>
      </c>
      <c r="CL12" s="154">
        <f>CL27*Assumptions!$G92/12*(1+Assumptions!$D$102)^(CL$42-1)</f>
        <v>11725.836855468749</v>
      </c>
      <c r="CM12" s="154">
        <f>CM27*Assumptions!$G92/12*(1+Assumptions!$D$102)^(CM$42-1)</f>
        <v>11725.836855468749</v>
      </c>
      <c r="CN12" s="154">
        <f>CN27*Assumptions!$G92/12*(1+Assumptions!$D$102)^(CN$42-1)</f>
        <v>11725.836855468749</v>
      </c>
      <c r="CO12" s="378">
        <f t="shared" si="170"/>
        <v>140710.042265625</v>
      </c>
      <c r="CP12" s="154">
        <f>CP27*Assumptions!$G92/12*(1+Assumptions!$D$102)^(CP$42-1)</f>
        <v>12312.12869824219</v>
      </c>
      <c r="CQ12" s="154">
        <f>CQ27*Assumptions!$G92/12*(1+Assumptions!$D$102)^(CQ$42-1)</f>
        <v>12312.12869824219</v>
      </c>
      <c r="CR12" s="154">
        <f>CR27*Assumptions!$G92/12*(1+Assumptions!$D$102)^(CR$42-1)</f>
        <v>12312.12869824219</v>
      </c>
      <c r="CS12" s="154">
        <f>CS27*Assumptions!$G92/12*(1+Assumptions!$D$102)^(CS$42-1)</f>
        <v>12312.12869824219</v>
      </c>
      <c r="CT12" s="154">
        <f>CT27*Assumptions!$G92/12*(1+Assumptions!$D$102)^(CT$42-1)</f>
        <v>12312.12869824219</v>
      </c>
      <c r="CU12" s="154">
        <f>CU27*Assumptions!$G92/12*(1+Assumptions!$D$102)^(CU$42-1)</f>
        <v>12312.12869824219</v>
      </c>
      <c r="CV12" s="154">
        <f>CV27*Assumptions!$G92/12*(1+Assumptions!$D$102)^(CV$42-1)</f>
        <v>12312.12869824219</v>
      </c>
      <c r="CW12" s="154">
        <f>CW27*Assumptions!$G92/12*(1+Assumptions!$D$102)^(CW$42-1)</f>
        <v>12312.12869824219</v>
      </c>
      <c r="CX12" s="154">
        <f>CX27*Assumptions!$G92/12*(1+Assumptions!$D$102)^(CX$42-1)</f>
        <v>12312.12869824219</v>
      </c>
      <c r="CY12" s="154">
        <f>CY27*Assumptions!$G92/12*(1+Assumptions!$D$102)^(CY$42-1)</f>
        <v>12312.12869824219</v>
      </c>
      <c r="CZ12" s="154">
        <f>CZ27*Assumptions!$G92/12*(1+Assumptions!$D$102)^(CZ$42-1)</f>
        <v>12312.12869824219</v>
      </c>
      <c r="DA12" s="154">
        <f>DA27*Assumptions!$G92/12*(1+Assumptions!$D$102)^(DA$42-1)</f>
        <v>12312.12869824219</v>
      </c>
      <c r="DB12" s="378">
        <f t="shared" si="171"/>
        <v>147745.54437890628</v>
      </c>
    </row>
    <row r="13" spans="2:106" s="3" customFormat="1" ht="13.2" outlineLevel="1">
      <c r="B13" s="377" t="str">
        <f>Assumptions!B93</f>
        <v>Risk Manager</v>
      </c>
      <c r="C13" s="154">
        <f>C28*Assumptions!$G93/12*(1+Assumptions!$D$102)^(C$42-1)</f>
        <v>0</v>
      </c>
      <c r="D13" s="154">
        <f>D28*Assumptions!$G93/12*(1+Assumptions!$D$102)^(D$42-1)</f>
        <v>0</v>
      </c>
      <c r="E13" s="154">
        <f>E28*Assumptions!$G93/12*(1+Assumptions!$D$102)^(E$42-1)</f>
        <v>0</v>
      </c>
      <c r="F13" s="154">
        <f>F28*Assumptions!$G93/12*(1+Assumptions!$D$102)^(F$42-1)</f>
        <v>0</v>
      </c>
      <c r="G13" s="154">
        <f>G28*Assumptions!$G93/12*(1+Assumptions!$D$102)^(G$42-1)</f>
        <v>0</v>
      </c>
      <c r="H13" s="154">
        <f>H28*Assumptions!$G93/12*(1+Assumptions!$D$102)^(H$42-1)</f>
        <v>0</v>
      </c>
      <c r="I13" s="154">
        <f>I28*Assumptions!$G93/12*(1+Assumptions!$D$102)^(I$42-1)</f>
        <v>0</v>
      </c>
      <c r="J13" s="154">
        <f>J28*Assumptions!$G93/12*(1+Assumptions!$D$102)^(J$42-1)</f>
        <v>0</v>
      </c>
      <c r="K13" s="154">
        <f>K28*Assumptions!$G93/12*(1+Assumptions!$D$102)^(K$42-1)</f>
        <v>0</v>
      </c>
      <c r="L13" s="154">
        <f>L28*Assumptions!$G93/12*(1+Assumptions!$D$102)^(L$42-1)</f>
        <v>0</v>
      </c>
      <c r="M13" s="154">
        <f>M28*Assumptions!$G93/12*(1+Assumptions!$D$102)^(M$42-1)</f>
        <v>0</v>
      </c>
      <c r="N13" s="154">
        <f>N28*Assumptions!$G93/12*(1+Assumptions!$D$102)^(N$42-1)</f>
        <v>0</v>
      </c>
      <c r="O13" s="378">
        <f t="shared" si="164"/>
        <v>0</v>
      </c>
      <c r="P13" s="154">
        <f>P28*Assumptions!$G93/12*(1+Assumptions!$D$102)^(P$42-1)</f>
        <v>0</v>
      </c>
      <c r="Q13" s="154">
        <f>Q28*Assumptions!$G93/12*(1+Assumptions!$D$102)^(Q$42-1)</f>
        <v>0</v>
      </c>
      <c r="R13" s="154">
        <f>R28*Assumptions!$G93/12*(1+Assumptions!$D$102)^(R$42-1)</f>
        <v>0</v>
      </c>
      <c r="S13" s="154">
        <f>S28*Assumptions!$G93/12*(1+Assumptions!$D$102)^(S$42-1)</f>
        <v>0</v>
      </c>
      <c r="T13" s="154">
        <f>T28*Assumptions!$G93/12*(1+Assumptions!$D$102)^(T$42-1)</f>
        <v>0</v>
      </c>
      <c r="U13" s="154">
        <f>U28*Assumptions!$G93/12*(1+Assumptions!$D$102)^(U$42-1)</f>
        <v>0</v>
      </c>
      <c r="V13" s="154">
        <f>V28*Assumptions!$G93/12*(1+Assumptions!$D$102)^(V$42-1)</f>
        <v>0</v>
      </c>
      <c r="W13" s="154">
        <f>W28*Assumptions!$G93/12*(1+Assumptions!$D$102)^(W$42-1)</f>
        <v>0</v>
      </c>
      <c r="X13" s="154">
        <f>X28*Assumptions!$G93/12*(1+Assumptions!$D$102)^(X$42-1)</f>
        <v>0</v>
      </c>
      <c r="Y13" s="154">
        <f>Y28*Assumptions!$G93/12*(1+Assumptions!$D$102)^(Y$42-1)</f>
        <v>0</v>
      </c>
      <c r="Z13" s="154">
        <f>Z28*Assumptions!$G93/12*(1+Assumptions!$D$102)^(Z$42-1)</f>
        <v>0</v>
      </c>
      <c r="AA13" s="154">
        <f>AA28*Assumptions!$G93/12*(1+Assumptions!$D$102)^(AA$42-1)</f>
        <v>0</v>
      </c>
      <c r="AB13" s="378">
        <f t="shared" si="165"/>
        <v>0</v>
      </c>
      <c r="AC13" s="154">
        <f>AC28*Assumptions!$G93/12*(1+Assumptions!$D$102)^(AC$42-1)</f>
        <v>0</v>
      </c>
      <c r="AD13" s="154">
        <f>AD28*Assumptions!$G93/12*(1+Assumptions!$D$102)^(AD$42-1)</f>
        <v>0</v>
      </c>
      <c r="AE13" s="154">
        <f>AE28*Assumptions!$G93/12*(1+Assumptions!$D$102)^(AE$42-1)</f>
        <v>0</v>
      </c>
      <c r="AF13" s="154">
        <f>AF28*Assumptions!$G93/12*(1+Assumptions!$D$102)^(AF$42-1)</f>
        <v>0</v>
      </c>
      <c r="AG13" s="154">
        <f>AG28*Assumptions!$G93/12*(1+Assumptions!$D$102)^(AG$42-1)</f>
        <v>0</v>
      </c>
      <c r="AH13" s="154">
        <f>AH28*Assumptions!$G93/12*(1+Assumptions!$D$102)^(AH$42-1)</f>
        <v>0</v>
      </c>
      <c r="AI13" s="154">
        <f>AI28*Assumptions!$G93/12*(1+Assumptions!$D$102)^(AI$42-1)</f>
        <v>0</v>
      </c>
      <c r="AJ13" s="154">
        <f>AJ28*Assumptions!$G93/12*(1+Assumptions!$D$102)^(AJ$42-1)</f>
        <v>0</v>
      </c>
      <c r="AK13" s="154">
        <f>AK28*Assumptions!$G93/12*(1+Assumptions!$D$102)^(AK$42-1)</f>
        <v>0</v>
      </c>
      <c r="AL13" s="154">
        <f>AL28*Assumptions!$G93/12*(1+Assumptions!$D$102)^(AL$42-1)</f>
        <v>0</v>
      </c>
      <c r="AM13" s="154">
        <f>AM28*Assumptions!$G93/12*(1+Assumptions!$D$102)^(AM$42-1)</f>
        <v>0</v>
      </c>
      <c r="AN13" s="154">
        <f>AN28*Assumptions!$G93/12*(1+Assumptions!$D$102)^(AN$42-1)</f>
        <v>0</v>
      </c>
      <c r="AO13" s="378">
        <f t="shared" si="166"/>
        <v>0</v>
      </c>
      <c r="AP13" s="154">
        <f>AP28*Assumptions!$G93/12*(1+Assumptions!$D$102)^(AP$42-1)</f>
        <v>9646.8750000000018</v>
      </c>
      <c r="AQ13" s="154">
        <f>AQ28*Assumptions!$G93/12*(1+Assumptions!$D$102)^(AQ$42-1)</f>
        <v>9646.8750000000018</v>
      </c>
      <c r="AR13" s="154">
        <f>AR28*Assumptions!$G93/12*(1+Assumptions!$D$102)^(AR$42-1)</f>
        <v>9646.8750000000018</v>
      </c>
      <c r="AS13" s="154">
        <f>AS28*Assumptions!$G93/12*(1+Assumptions!$D$102)^(AS$42-1)</f>
        <v>9646.8750000000018</v>
      </c>
      <c r="AT13" s="154">
        <f>AT28*Assumptions!$G93/12*(1+Assumptions!$D$102)^(AT$42-1)</f>
        <v>9646.8750000000018</v>
      </c>
      <c r="AU13" s="154">
        <f>AU28*Assumptions!$G93/12*(1+Assumptions!$D$102)^(AU$42-1)</f>
        <v>9646.8750000000018</v>
      </c>
      <c r="AV13" s="154">
        <f>AV28*Assumptions!$G93/12*(1+Assumptions!$D$102)^(AV$42-1)</f>
        <v>9646.8750000000018</v>
      </c>
      <c r="AW13" s="154">
        <f>AW28*Assumptions!$G93/12*(1+Assumptions!$D$102)^(AW$42-1)</f>
        <v>9646.8750000000018</v>
      </c>
      <c r="AX13" s="154">
        <f>AX28*Assumptions!$G93/12*(1+Assumptions!$D$102)^(AX$42-1)</f>
        <v>9646.8750000000018</v>
      </c>
      <c r="AY13" s="154">
        <f>AY28*Assumptions!$G93/12*(1+Assumptions!$D$102)^(AY$42-1)</f>
        <v>9646.8750000000018</v>
      </c>
      <c r="AZ13" s="154">
        <f>AZ28*Assumptions!$G93/12*(1+Assumptions!$D$102)^(AZ$42-1)</f>
        <v>9646.8750000000018</v>
      </c>
      <c r="BA13" s="154">
        <f>BA28*Assumptions!$G93/12*(1+Assumptions!$D$102)^(BA$42-1)</f>
        <v>9646.8750000000018</v>
      </c>
      <c r="BB13" s="378">
        <f t="shared" si="167"/>
        <v>115762.50000000001</v>
      </c>
      <c r="BC13" s="154">
        <f>BC28*Assumptions!$G93/12*(1+Assumptions!$D$102)^(BC$42-1)</f>
        <v>10129.21875</v>
      </c>
      <c r="BD13" s="154">
        <f>BD28*Assumptions!$G93/12*(1+Assumptions!$D$102)^(BD$42-1)</f>
        <v>10129.21875</v>
      </c>
      <c r="BE13" s="154">
        <f>BE28*Assumptions!$G93/12*(1+Assumptions!$D$102)^(BE$42-1)</f>
        <v>10129.21875</v>
      </c>
      <c r="BF13" s="154">
        <f>BF28*Assumptions!$G93/12*(1+Assumptions!$D$102)^(BF$42-1)</f>
        <v>10129.21875</v>
      </c>
      <c r="BG13" s="154">
        <f>BG28*Assumptions!$G93/12*(1+Assumptions!$D$102)^(BG$42-1)</f>
        <v>10129.21875</v>
      </c>
      <c r="BH13" s="154">
        <f>BH28*Assumptions!$G93/12*(1+Assumptions!$D$102)^(BH$42-1)</f>
        <v>10129.21875</v>
      </c>
      <c r="BI13" s="154">
        <f>BI28*Assumptions!$G93/12*(1+Assumptions!$D$102)^(BI$42-1)</f>
        <v>10129.21875</v>
      </c>
      <c r="BJ13" s="154">
        <f>BJ28*Assumptions!$G93/12*(1+Assumptions!$D$102)^(BJ$42-1)</f>
        <v>10129.21875</v>
      </c>
      <c r="BK13" s="154">
        <f>BK28*Assumptions!$G93/12*(1+Assumptions!$D$102)^(BK$42-1)</f>
        <v>10129.21875</v>
      </c>
      <c r="BL13" s="154">
        <f>BL28*Assumptions!$G93/12*(1+Assumptions!$D$102)^(BL$42-1)</f>
        <v>10129.21875</v>
      </c>
      <c r="BM13" s="154">
        <f>BM28*Assumptions!$G93/12*(1+Assumptions!$D$102)^(BM$42-1)</f>
        <v>10129.21875</v>
      </c>
      <c r="BN13" s="154">
        <f>BN28*Assumptions!$G93/12*(1+Assumptions!$D$102)^(BN$42-1)</f>
        <v>10129.21875</v>
      </c>
      <c r="BO13" s="378">
        <f t="shared" si="168"/>
        <v>121550.625</v>
      </c>
      <c r="BP13" s="154">
        <f>BP28*Assumptions!$G93/12*(1+Assumptions!$D$102)^(BP$42-1)</f>
        <v>10635.679687500002</v>
      </c>
      <c r="BQ13" s="154">
        <f>BQ28*Assumptions!$G93/12*(1+Assumptions!$D$102)^(BQ$42-1)</f>
        <v>10635.679687500002</v>
      </c>
      <c r="BR13" s="154">
        <f>BR28*Assumptions!$G93/12*(1+Assumptions!$D$102)^(BR$42-1)</f>
        <v>10635.679687500002</v>
      </c>
      <c r="BS13" s="154">
        <f>BS28*Assumptions!$G93/12*(1+Assumptions!$D$102)^(BS$42-1)</f>
        <v>10635.679687500002</v>
      </c>
      <c r="BT13" s="154">
        <f>BT28*Assumptions!$G93/12*(1+Assumptions!$D$102)^(BT$42-1)</f>
        <v>10635.679687500002</v>
      </c>
      <c r="BU13" s="154">
        <f>BU28*Assumptions!$G93/12*(1+Assumptions!$D$102)^(BU$42-1)</f>
        <v>10635.679687500002</v>
      </c>
      <c r="BV13" s="154">
        <f>BV28*Assumptions!$G93/12*(1+Assumptions!$D$102)^(BV$42-1)</f>
        <v>10635.679687500002</v>
      </c>
      <c r="BW13" s="154">
        <f>BW28*Assumptions!$G93/12*(1+Assumptions!$D$102)^(BW$42-1)</f>
        <v>10635.679687500002</v>
      </c>
      <c r="BX13" s="154">
        <f>BX28*Assumptions!$G93/12*(1+Assumptions!$D$102)^(BX$42-1)</f>
        <v>10635.679687500002</v>
      </c>
      <c r="BY13" s="154">
        <f>BY28*Assumptions!$G93/12*(1+Assumptions!$D$102)^(BY$42-1)</f>
        <v>10635.679687500002</v>
      </c>
      <c r="BZ13" s="154">
        <f>BZ28*Assumptions!$G93/12*(1+Assumptions!$D$102)^(BZ$42-1)</f>
        <v>10635.679687500002</v>
      </c>
      <c r="CA13" s="154">
        <f>CA28*Assumptions!$G93/12*(1+Assumptions!$D$102)^(CA$42-1)</f>
        <v>10635.679687500002</v>
      </c>
      <c r="CB13" s="378">
        <f t="shared" si="169"/>
        <v>127628.15625000001</v>
      </c>
      <c r="CC13" s="154">
        <f>CC28*Assumptions!$G93/12*(1+Assumptions!$D$102)^(CC$42-1)</f>
        <v>11167.463671875001</v>
      </c>
      <c r="CD13" s="154">
        <f>CD28*Assumptions!$G93/12*(1+Assumptions!$D$102)^(CD$42-1)</f>
        <v>11167.463671875001</v>
      </c>
      <c r="CE13" s="154">
        <f>CE28*Assumptions!$G93/12*(1+Assumptions!$D$102)^(CE$42-1)</f>
        <v>11167.463671875001</v>
      </c>
      <c r="CF13" s="154">
        <f>CF28*Assumptions!$G93/12*(1+Assumptions!$D$102)^(CF$42-1)</f>
        <v>11167.463671875001</v>
      </c>
      <c r="CG13" s="154">
        <f>CG28*Assumptions!$G93/12*(1+Assumptions!$D$102)^(CG$42-1)</f>
        <v>11167.463671875001</v>
      </c>
      <c r="CH13" s="154">
        <f>CH28*Assumptions!$G93/12*(1+Assumptions!$D$102)^(CH$42-1)</f>
        <v>11167.463671875001</v>
      </c>
      <c r="CI13" s="154">
        <f>CI28*Assumptions!$G93/12*(1+Assumptions!$D$102)^(CI$42-1)</f>
        <v>11167.463671875001</v>
      </c>
      <c r="CJ13" s="154">
        <f>CJ28*Assumptions!$G93/12*(1+Assumptions!$D$102)^(CJ$42-1)</f>
        <v>11167.463671875001</v>
      </c>
      <c r="CK13" s="154">
        <f>CK28*Assumptions!$G93/12*(1+Assumptions!$D$102)^(CK$42-1)</f>
        <v>11167.463671875001</v>
      </c>
      <c r="CL13" s="154">
        <f>CL28*Assumptions!$G93/12*(1+Assumptions!$D$102)^(CL$42-1)</f>
        <v>11167.463671875001</v>
      </c>
      <c r="CM13" s="154">
        <f>CM28*Assumptions!$G93/12*(1+Assumptions!$D$102)^(CM$42-1)</f>
        <v>11167.463671875001</v>
      </c>
      <c r="CN13" s="154">
        <f>CN28*Assumptions!$G93/12*(1+Assumptions!$D$102)^(CN$42-1)</f>
        <v>11167.463671875001</v>
      </c>
      <c r="CO13" s="378">
        <f t="shared" si="170"/>
        <v>134009.56406249999</v>
      </c>
      <c r="CP13" s="154">
        <f>CP28*Assumptions!$G93/12*(1+Assumptions!$D$102)^(CP$42-1)</f>
        <v>11725.836855468753</v>
      </c>
      <c r="CQ13" s="154">
        <f>CQ28*Assumptions!$G93/12*(1+Assumptions!$D$102)^(CQ$42-1)</f>
        <v>11725.836855468753</v>
      </c>
      <c r="CR13" s="154">
        <f>CR28*Assumptions!$G93/12*(1+Assumptions!$D$102)^(CR$42-1)</f>
        <v>11725.836855468753</v>
      </c>
      <c r="CS13" s="154">
        <f>CS28*Assumptions!$G93/12*(1+Assumptions!$D$102)^(CS$42-1)</f>
        <v>11725.836855468753</v>
      </c>
      <c r="CT13" s="154">
        <f>CT28*Assumptions!$G93/12*(1+Assumptions!$D$102)^(CT$42-1)</f>
        <v>11725.836855468753</v>
      </c>
      <c r="CU13" s="154">
        <f>CU28*Assumptions!$G93/12*(1+Assumptions!$D$102)^(CU$42-1)</f>
        <v>11725.836855468753</v>
      </c>
      <c r="CV13" s="154">
        <f>CV28*Assumptions!$G93/12*(1+Assumptions!$D$102)^(CV$42-1)</f>
        <v>11725.836855468753</v>
      </c>
      <c r="CW13" s="154">
        <f>CW28*Assumptions!$G93/12*(1+Assumptions!$D$102)^(CW$42-1)</f>
        <v>11725.836855468753</v>
      </c>
      <c r="CX13" s="154">
        <f>CX28*Assumptions!$G93/12*(1+Assumptions!$D$102)^(CX$42-1)</f>
        <v>11725.836855468753</v>
      </c>
      <c r="CY13" s="154">
        <f>CY28*Assumptions!$G93/12*(1+Assumptions!$D$102)^(CY$42-1)</f>
        <v>11725.836855468753</v>
      </c>
      <c r="CZ13" s="154">
        <f>CZ28*Assumptions!$G93/12*(1+Assumptions!$D$102)^(CZ$42-1)</f>
        <v>11725.836855468753</v>
      </c>
      <c r="DA13" s="154">
        <f>DA28*Assumptions!$G93/12*(1+Assumptions!$D$102)^(DA$42-1)</f>
        <v>11725.836855468753</v>
      </c>
      <c r="DB13" s="378">
        <f t="shared" si="171"/>
        <v>140710.042265625</v>
      </c>
    </row>
    <row r="14" spans="2:106" s="3" customFormat="1" ht="13.2" outlineLevel="1">
      <c r="B14" s="377" t="str">
        <f>Assumptions!B94</f>
        <v>Support Staff</v>
      </c>
      <c r="C14" s="154">
        <f>C29*Assumptions!$G94/12*(1+Assumptions!$D$102)^(C$42-1)</f>
        <v>0</v>
      </c>
      <c r="D14" s="154">
        <f>D29*Assumptions!$G94/12*(1+Assumptions!$D$102)^(D$42-1)</f>
        <v>0</v>
      </c>
      <c r="E14" s="154">
        <f>E29*Assumptions!$G94/12*(1+Assumptions!$D$102)^(E$42-1)</f>
        <v>0</v>
      </c>
      <c r="F14" s="154">
        <f>F29*Assumptions!$G94/12*(1+Assumptions!$D$102)^(F$42-1)</f>
        <v>0</v>
      </c>
      <c r="G14" s="154">
        <f>G29*Assumptions!$G94/12*(1+Assumptions!$D$102)^(G$42-1)</f>
        <v>0</v>
      </c>
      <c r="H14" s="154">
        <f>H29*Assumptions!$G94/12*(1+Assumptions!$D$102)^(H$42-1)</f>
        <v>0</v>
      </c>
      <c r="I14" s="154">
        <f>I29*Assumptions!$G94/12*(1+Assumptions!$D$102)^(I$42-1)</f>
        <v>0</v>
      </c>
      <c r="J14" s="154">
        <f>J29*Assumptions!$G94/12*(1+Assumptions!$D$102)^(J$42-1)</f>
        <v>0</v>
      </c>
      <c r="K14" s="154">
        <f>K29*Assumptions!$G94/12*(1+Assumptions!$D$102)^(K$42-1)</f>
        <v>0</v>
      </c>
      <c r="L14" s="154">
        <f>L29*Assumptions!$G94/12*(1+Assumptions!$D$102)^(L$42-1)</f>
        <v>0</v>
      </c>
      <c r="M14" s="154">
        <f>M29*Assumptions!$G94/12*(1+Assumptions!$D$102)^(M$42-1)</f>
        <v>0</v>
      </c>
      <c r="N14" s="154">
        <f>N29*Assumptions!$G94/12*(1+Assumptions!$D$102)^(N$42-1)</f>
        <v>0</v>
      </c>
      <c r="O14" s="378">
        <f t="shared" si="164"/>
        <v>0</v>
      </c>
      <c r="P14" s="154">
        <f>P29*Assumptions!$G94/12*(1+Assumptions!$D$102)^(P$42-1)</f>
        <v>0</v>
      </c>
      <c r="Q14" s="154">
        <f>Q29*Assumptions!$G94/12*(1+Assumptions!$D$102)^(Q$42-1)</f>
        <v>0</v>
      </c>
      <c r="R14" s="154">
        <f>R29*Assumptions!$G94/12*(1+Assumptions!$D$102)^(R$42-1)</f>
        <v>0</v>
      </c>
      <c r="S14" s="154">
        <f>S29*Assumptions!$G94/12*(1+Assumptions!$D$102)^(S$42-1)</f>
        <v>0</v>
      </c>
      <c r="T14" s="154">
        <f>T29*Assumptions!$G94/12*(1+Assumptions!$D$102)^(T$42-1)</f>
        <v>0</v>
      </c>
      <c r="U14" s="154">
        <f>U29*Assumptions!$G94/12*(1+Assumptions!$D$102)^(U$42-1)</f>
        <v>0</v>
      </c>
      <c r="V14" s="154">
        <f>V29*Assumptions!$G94/12*(1+Assumptions!$D$102)^(V$42-1)</f>
        <v>0</v>
      </c>
      <c r="W14" s="154">
        <f>W29*Assumptions!$G94/12*(1+Assumptions!$D$102)^(W$42-1)</f>
        <v>0</v>
      </c>
      <c r="X14" s="154">
        <f>X29*Assumptions!$G94/12*(1+Assumptions!$D$102)^(X$42-1)</f>
        <v>0</v>
      </c>
      <c r="Y14" s="154">
        <f>Y29*Assumptions!$G94/12*(1+Assumptions!$D$102)^(Y$42-1)</f>
        <v>0</v>
      </c>
      <c r="Z14" s="154">
        <f>Z29*Assumptions!$G94/12*(1+Assumptions!$D$102)^(Z$42-1)</f>
        <v>0</v>
      </c>
      <c r="AA14" s="154">
        <f>AA29*Assumptions!$G94/12*(1+Assumptions!$D$102)^(AA$42-1)</f>
        <v>0</v>
      </c>
      <c r="AB14" s="378">
        <f t="shared" si="165"/>
        <v>0</v>
      </c>
      <c r="AC14" s="154">
        <f>AC29*Assumptions!$G94/12*(1+Assumptions!$D$102)^(AC$42-1)</f>
        <v>0</v>
      </c>
      <c r="AD14" s="154">
        <f>AD29*Assumptions!$G94/12*(1+Assumptions!$D$102)^(AD$42-1)</f>
        <v>0</v>
      </c>
      <c r="AE14" s="154">
        <f>AE29*Assumptions!$G94/12*(1+Assumptions!$D$102)^(AE$42-1)</f>
        <v>0</v>
      </c>
      <c r="AF14" s="154">
        <f>AF29*Assumptions!$G94/12*(1+Assumptions!$D$102)^(AF$42-1)</f>
        <v>0</v>
      </c>
      <c r="AG14" s="154">
        <f>AG29*Assumptions!$G94/12*(1+Assumptions!$D$102)^(AG$42-1)</f>
        <v>0</v>
      </c>
      <c r="AH14" s="154">
        <f>AH29*Assumptions!$G94/12*(1+Assumptions!$D$102)^(AH$42-1)</f>
        <v>0</v>
      </c>
      <c r="AI14" s="154">
        <f>AI29*Assumptions!$G94/12*(1+Assumptions!$D$102)^(AI$42-1)</f>
        <v>0</v>
      </c>
      <c r="AJ14" s="154">
        <f>AJ29*Assumptions!$G94/12*(1+Assumptions!$D$102)^(AJ$42-1)</f>
        <v>0</v>
      </c>
      <c r="AK14" s="154">
        <f>AK29*Assumptions!$G94/12*(1+Assumptions!$D$102)^(AK$42-1)</f>
        <v>0</v>
      </c>
      <c r="AL14" s="154">
        <f>AL29*Assumptions!$G94/12*(1+Assumptions!$D$102)^(AL$42-1)</f>
        <v>0</v>
      </c>
      <c r="AM14" s="154">
        <f>AM29*Assumptions!$G94/12*(1+Assumptions!$D$102)^(AM$42-1)</f>
        <v>0</v>
      </c>
      <c r="AN14" s="154">
        <f>AN29*Assumptions!$G94/12*(1+Assumptions!$D$102)^(AN$42-1)</f>
        <v>0</v>
      </c>
      <c r="AO14" s="378">
        <f t="shared" si="166"/>
        <v>0</v>
      </c>
      <c r="AP14" s="154">
        <f>AP29*Assumptions!$G94/12*(1+Assumptions!$D$102)^(AP$42-1)</f>
        <v>11576.250000000002</v>
      </c>
      <c r="AQ14" s="154">
        <f>AQ29*Assumptions!$G94/12*(1+Assumptions!$D$102)^(AQ$42-1)</f>
        <v>11576.250000000002</v>
      </c>
      <c r="AR14" s="154">
        <f>AR29*Assumptions!$G94/12*(1+Assumptions!$D$102)^(AR$42-1)</f>
        <v>11576.250000000002</v>
      </c>
      <c r="AS14" s="154">
        <f>AS29*Assumptions!$G94/12*(1+Assumptions!$D$102)^(AS$42-1)</f>
        <v>11576.250000000002</v>
      </c>
      <c r="AT14" s="154">
        <f>AT29*Assumptions!$G94/12*(1+Assumptions!$D$102)^(AT$42-1)</f>
        <v>11576.250000000002</v>
      </c>
      <c r="AU14" s="154">
        <f>AU29*Assumptions!$G94/12*(1+Assumptions!$D$102)^(AU$42-1)</f>
        <v>11576.250000000002</v>
      </c>
      <c r="AV14" s="154">
        <f>AV29*Assumptions!$G94/12*(1+Assumptions!$D$102)^(AV$42-1)</f>
        <v>11576.250000000002</v>
      </c>
      <c r="AW14" s="154">
        <f>AW29*Assumptions!$G94/12*(1+Assumptions!$D$102)^(AW$42-1)</f>
        <v>11576.250000000002</v>
      </c>
      <c r="AX14" s="154">
        <f>AX29*Assumptions!$G94/12*(1+Assumptions!$D$102)^(AX$42-1)</f>
        <v>11576.250000000002</v>
      </c>
      <c r="AY14" s="154">
        <f>AY29*Assumptions!$G94/12*(1+Assumptions!$D$102)^(AY$42-1)</f>
        <v>11576.250000000002</v>
      </c>
      <c r="AZ14" s="154">
        <f>AZ29*Assumptions!$G94/12*(1+Assumptions!$D$102)^(AZ$42-1)</f>
        <v>11576.250000000002</v>
      </c>
      <c r="BA14" s="154">
        <f>BA29*Assumptions!$G94/12*(1+Assumptions!$D$102)^(BA$42-1)</f>
        <v>11576.250000000002</v>
      </c>
      <c r="BB14" s="378">
        <f t="shared" si="167"/>
        <v>138915.00000000003</v>
      </c>
      <c r="BC14" s="154">
        <f>BC29*Assumptions!$G94/12*(1+Assumptions!$D$102)^(BC$42-1)</f>
        <v>12155.0625</v>
      </c>
      <c r="BD14" s="154">
        <f>BD29*Assumptions!$G94/12*(1+Assumptions!$D$102)^(BD$42-1)</f>
        <v>12155.0625</v>
      </c>
      <c r="BE14" s="154">
        <f>BE29*Assumptions!$G94/12*(1+Assumptions!$D$102)^(BE$42-1)</f>
        <v>12155.0625</v>
      </c>
      <c r="BF14" s="154">
        <f>BF29*Assumptions!$G94/12*(1+Assumptions!$D$102)^(BF$42-1)</f>
        <v>12155.0625</v>
      </c>
      <c r="BG14" s="154">
        <f>BG29*Assumptions!$G94/12*(1+Assumptions!$D$102)^(BG$42-1)</f>
        <v>12155.0625</v>
      </c>
      <c r="BH14" s="154">
        <f>BH29*Assumptions!$G94/12*(1+Assumptions!$D$102)^(BH$42-1)</f>
        <v>12155.0625</v>
      </c>
      <c r="BI14" s="154">
        <f>BI29*Assumptions!$G94/12*(1+Assumptions!$D$102)^(BI$42-1)</f>
        <v>12155.0625</v>
      </c>
      <c r="BJ14" s="154">
        <f>BJ29*Assumptions!$G94/12*(1+Assumptions!$D$102)^(BJ$42-1)</f>
        <v>12155.0625</v>
      </c>
      <c r="BK14" s="154">
        <f>BK29*Assumptions!$G94/12*(1+Assumptions!$D$102)^(BK$42-1)</f>
        <v>12155.0625</v>
      </c>
      <c r="BL14" s="154">
        <f>BL29*Assumptions!$G94/12*(1+Assumptions!$D$102)^(BL$42-1)</f>
        <v>12155.0625</v>
      </c>
      <c r="BM14" s="154">
        <f>BM29*Assumptions!$G94/12*(1+Assumptions!$D$102)^(BM$42-1)</f>
        <v>12155.0625</v>
      </c>
      <c r="BN14" s="154">
        <f>BN29*Assumptions!$G94/12*(1+Assumptions!$D$102)^(BN$42-1)</f>
        <v>12155.0625</v>
      </c>
      <c r="BO14" s="378">
        <f t="shared" si="168"/>
        <v>145860.75</v>
      </c>
      <c r="BP14" s="154">
        <f>BP29*Assumptions!$G94/12*(1+Assumptions!$D$102)^(BP$42-1)</f>
        <v>12762.815625000001</v>
      </c>
      <c r="BQ14" s="154">
        <f>BQ29*Assumptions!$G94/12*(1+Assumptions!$D$102)^(BQ$42-1)</f>
        <v>12762.815625000001</v>
      </c>
      <c r="BR14" s="154">
        <f>BR29*Assumptions!$G94/12*(1+Assumptions!$D$102)^(BR$42-1)</f>
        <v>12762.815625000001</v>
      </c>
      <c r="BS14" s="154">
        <f>BS29*Assumptions!$G94/12*(1+Assumptions!$D$102)^(BS$42-1)</f>
        <v>12762.815625000001</v>
      </c>
      <c r="BT14" s="154">
        <f>BT29*Assumptions!$G94/12*(1+Assumptions!$D$102)^(BT$42-1)</f>
        <v>12762.815625000001</v>
      </c>
      <c r="BU14" s="154">
        <f>BU29*Assumptions!$G94/12*(1+Assumptions!$D$102)^(BU$42-1)</f>
        <v>12762.815625000001</v>
      </c>
      <c r="BV14" s="154">
        <f>BV29*Assumptions!$G94/12*(1+Assumptions!$D$102)^(BV$42-1)</f>
        <v>12762.815625000001</v>
      </c>
      <c r="BW14" s="154">
        <f>BW29*Assumptions!$G94/12*(1+Assumptions!$D$102)^(BW$42-1)</f>
        <v>12762.815625000001</v>
      </c>
      <c r="BX14" s="154">
        <f>BX29*Assumptions!$G94/12*(1+Assumptions!$D$102)^(BX$42-1)</f>
        <v>12762.815625000001</v>
      </c>
      <c r="BY14" s="154">
        <f>BY29*Assumptions!$G94/12*(1+Assumptions!$D$102)^(BY$42-1)</f>
        <v>12762.815625000001</v>
      </c>
      <c r="BZ14" s="154">
        <f>BZ29*Assumptions!$G94/12*(1+Assumptions!$D$102)^(BZ$42-1)</f>
        <v>12762.815625000001</v>
      </c>
      <c r="CA14" s="154">
        <f>CA29*Assumptions!$G94/12*(1+Assumptions!$D$102)^(CA$42-1)</f>
        <v>12762.815625000001</v>
      </c>
      <c r="CB14" s="378">
        <f t="shared" si="169"/>
        <v>153153.78750000001</v>
      </c>
      <c r="CC14" s="154">
        <f>CC29*Assumptions!$G94/12*(1+Assumptions!$D$102)^(CC$42-1)</f>
        <v>13400.956406249999</v>
      </c>
      <c r="CD14" s="154">
        <f>CD29*Assumptions!$G94/12*(1+Assumptions!$D$102)^(CD$42-1)</f>
        <v>13400.956406249999</v>
      </c>
      <c r="CE14" s="154">
        <f>CE29*Assumptions!$G94/12*(1+Assumptions!$D$102)^(CE$42-1)</f>
        <v>13400.956406249999</v>
      </c>
      <c r="CF14" s="154">
        <f>CF29*Assumptions!$G94/12*(1+Assumptions!$D$102)^(CF$42-1)</f>
        <v>13400.956406249999</v>
      </c>
      <c r="CG14" s="154">
        <f>CG29*Assumptions!$G94/12*(1+Assumptions!$D$102)^(CG$42-1)</f>
        <v>13400.956406249999</v>
      </c>
      <c r="CH14" s="154">
        <f>CH29*Assumptions!$G94/12*(1+Assumptions!$D$102)^(CH$42-1)</f>
        <v>13400.956406249999</v>
      </c>
      <c r="CI14" s="154">
        <f>CI29*Assumptions!$G94/12*(1+Assumptions!$D$102)^(CI$42-1)</f>
        <v>13400.956406249999</v>
      </c>
      <c r="CJ14" s="154">
        <f>CJ29*Assumptions!$G94/12*(1+Assumptions!$D$102)^(CJ$42-1)</f>
        <v>13400.956406249999</v>
      </c>
      <c r="CK14" s="154">
        <f>CK29*Assumptions!$G94/12*(1+Assumptions!$D$102)^(CK$42-1)</f>
        <v>13400.956406249999</v>
      </c>
      <c r="CL14" s="154">
        <f>CL29*Assumptions!$G94/12*(1+Assumptions!$D$102)^(CL$42-1)</f>
        <v>13400.956406249999</v>
      </c>
      <c r="CM14" s="154">
        <f>CM29*Assumptions!$G94/12*(1+Assumptions!$D$102)^(CM$42-1)</f>
        <v>13400.956406249999</v>
      </c>
      <c r="CN14" s="154">
        <f>CN29*Assumptions!$G94/12*(1+Assumptions!$D$102)^(CN$42-1)</f>
        <v>13400.956406249999</v>
      </c>
      <c r="CO14" s="378">
        <f t="shared" si="170"/>
        <v>160811.47687499999</v>
      </c>
      <c r="CP14" s="154">
        <f>CP29*Assumptions!$G94/12*(1+Assumptions!$D$102)^(CP$42-1)</f>
        <v>14071.004226562502</v>
      </c>
      <c r="CQ14" s="154">
        <f>CQ29*Assumptions!$G94/12*(1+Assumptions!$D$102)^(CQ$42-1)</f>
        <v>14071.004226562502</v>
      </c>
      <c r="CR14" s="154">
        <f>CR29*Assumptions!$G94/12*(1+Assumptions!$D$102)^(CR$42-1)</f>
        <v>14071.004226562502</v>
      </c>
      <c r="CS14" s="154">
        <f>CS29*Assumptions!$G94/12*(1+Assumptions!$D$102)^(CS$42-1)</f>
        <v>14071.004226562502</v>
      </c>
      <c r="CT14" s="154">
        <f>CT29*Assumptions!$G94/12*(1+Assumptions!$D$102)^(CT$42-1)</f>
        <v>14071.004226562502</v>
      </c>
      <c r="CU14" s="154">
        <f>CU29*Assumptions!$G94/12*(1+Assumptions!$D$102)^(CU$42-1)</f>
        <v>14071.004226562502</v>
      </c>
      <c r="CV14" s="154">
        <f>CV29*Assumptions!$G94/12*(1+Assumptions!$D$102)^(CV$42-1)</f>
        <v>14071.004226562502</v>
      </c>
      <c r="CW14" s="154">
        <f>CW29*Assumptions!$G94/12*(1+Assumptions!$D$102)^(CW$42-1)</f>
        <v>14071.004226562502</v>
      </c>
      <c r="CX14" s="154">
        <f>CX29*Assumptions!$G94/12*(1+Assumptions!$D$102)^(CX$42-1)</f>
        <v>14071.004226562502</v>
      </c>
      <c r="CY14" s="154">
        <f>CY29*Assumptions!$G94/12*(1+Assumptions!$D$102)^(CY$42-1)</f>
        <v>14071.004226562502</v>
      </c>
      <c r="CZ14" s="154">
        <f>CZ29*Assumptions!$G94/12*(1+Assumptions!$D$102)^(CZ$42-1)</f>
        <v>14071.004226562502</v>
      </c>
      <c r="DA14" s="154">
        <f>DA29*Assumptions!$G94/12*(1+Assumptions!$D$102)^(DA$42-1)</f>
        <v>14071.004226562502</v>
      </c>
      <c r="DB14" s="378">
        <f t="shared" si="171"/>
        <v>168852.05071875008</v>
      </c>
    </row>
    <row r="15" spans="2:106" s="3" customFormat="1" ht="13.2" outlineLevel="1">
      <c r="B15" s="377" t="str">
        <f>Assumptions!B95</f>
        <v>Position 8</v>
      </c>
      <c r="C15" s="154">
        <f>C30*Assumptions!$G95/12*(1+Assumptions!$D$102)^(C$42-1)</f>
        <v>0</v>
      </c>
      <c r="D15" s="154">
        <f>D30*Assumptions!$G95/12*(1+Assumptions!$D$102)^(D$42-1)</f>
        <v>0</v>
      </c>
      <c r="E15" s="154">
        <f>E30*Assumptions!$G95/12*(1+Assumptions!$D$102)^(E$42-1)</f>
        <v>0</v>
      </c>
      <c r="F15" s="154">
        <f>F30*Assumptions!$G95/12*(1+Assumptions!$D$102)^(F$42-1)</f>
        <v>0</v>
      </c>
      <c r="G15" s="154">
        <f>G30*Assumptions!$G95/12*(1+Assumptions!$D$102)^(G$42-1)</f>
        <v>0</v>
      </c>
      <c r="H15" s="154">
        <f>H30*Assumptions!$G95/12*(1+Assumptions!$D$102)^(H$42-1)</f>
        <v>0</v>
      </c>
      <c r="I15" s="154">
        <f>I30*Assumptions!$G95/12*(1+Assumptions!$D$102)^(I$42-1)</f>
        <v>0</v>
      </c>
      <c r="J15" s="154">
        <f>J30*Assumptions!$G95/12*(1+Assumptions!$D$102)^(J$42-1)</f>
        <v>0</v>
      </c>
      <c r="K15" s="154">
        <f>K30*Assumptions!$G95/12*(1+Assumptions!$D$102)^(K$42-1)</f>
        <v>0</v>
      </c>
      <c r="L15" s="154">
        <f>L30*Assumptions!$G95/12*(1+Assumptions!$D$102)^(L$42-1)</f>
        <v>0</v>
      </c>
      <c r="M15" s="154">
        <f>M30*Assumptions!$G95/12*(1+Assumptions!$D$102)^(M$42-1)</f>
        <v>0</v>
      </c>
      <c r="N15" s="154">
        <f>N30*Assumptions!$G95/12*(1+Assumptions!$D$102)^(N$42-1)</f>
        <v>0</v>
      </c>
      <c r="O15" s="378">
        <f t="shared" si="164"/>
        <v>0</v>
      </c>
      <c r="P15" s="154">
        <f>P30*Assumptions!$G95/12*(1+Assumptions!$D$102)^(P$42-1)</f>
        <v>0</v>
      </c>
      <c r="Q15" s="154">
        <f>Q30*Assumptions!$G95/12*(1+Assumptions!$D$102)^(Q$42-1)</f>
        <v>0</v>
      </c>
      <c r="R15" s="154">
        <f>R30*Assumptions!$G95/12*(1+Assumptions!$D$102)^(R$42-1)</f>
        <v>0</v>
      </c>
      <c r="S15" s="154">
        <f>S30*Assumptions!$G95/12*(1+Assumptions!$D$102)^(S$42-1)</f>
        <v>0</v>
      </c>
      <c r="T15" s="154">
        <f>T30*Assumptions!$G95/12*(1+Assumptions!$D$102)^(T$42-1)</f>
        <v>0</v>
      </c>
      <c r="U15" s="154">
        <f>U30*Assumptions!$G95/12*(1+Assumptions!$D$102)^(U$42-1)</f>
        <v>0</v>
      </c>
      <c r="V15" s="154">
        <f>V30*Assumptions!$G95/12*(1+Assumptions!$D$102)^(V$42-1)</f>
        <v>0</v>
      </c>
      <c r="W15" s="154">
        <f>W30*Assumptions!$G95/12*(1+Assumptions!$D$102)^(W$42-1)</f>
        <v>0</v>
      </c>
      <c r="X15" s="154">
        <f>X30*Assumptions!$G95/12*(1+Assumptions!$D$102)^(X$42-1)</f>
        <v>0</v>
      </c>
      <c r="Y15" s="154">
        <f>Y30*Assumptions!$G95/12*(1+Assumptions!$D$102)^(Y$42-1)</f>
        <v>0</v>
      </c>
      <c r="Z15" s="154">
        <f>Z30*Assumptions!$G95/12*(1+Assumptions!$D$102)^(Z$42-1)</f>
        <v>0</v>
      </c>
      <c r="AA15" s="154">
        <f>AA30*Assumptions!$G95/12*(1+Assumptions!$D$102)^(AA$42-1)</f>
        <v>0</v>
      </c>
      <c r="AB15" s="378">
        <f t="shared" si="165"/>
        <v>0</v>
      </c>
      <c r="AC15" s="154">
        <f>AC30*Assumptions!$G95/12*(1+Assumptions!$D$102)^(AC$42-1)</f>
        <v>0</v>
      </c>
      <c r="AD15" s="154">
        <f>AD30*Assumptions!$G95/12*(1+Assumptions!$D$102)^(AD$42-1)</f>
        <v>0</v>
      </c>
      <c r="AE15" s="154">
        <f>AE30*Assumptions!$G95/12*(1+Assumptions!$D$102)^(AE$42-1)</f>
        <v>0</v>
      </c>
      <c r="AF15" s="154">
        <f>AF30*Assumptions!$G95/12*(1+Assumptions!$D$102)^(AF$42-1)</f>
        <v>0</v>
      </c>
      <c r="AG15" s="154">
        <f>AG30*Assumptions!$G95/12*(1+Assumptions!$D$102)^(AG$42-1)</f>
        <v>0</v>
      </c>
      <c r="AH15" s="154">
        <f>AH30*Assumptions!$G95/12*(1+Assumptions!$D$102)^(AH$42-1)</f>
        <v>0</v>
      </c>
      <c r="AI15" s="154">
        <f>AI30*Assumptions!$G95/12*(1+Assumptions!$D$102)^(AI$42-1)</f>
        <v>0</v>
      </c>
      <c r="AJ15" s="154">
        <f>AJ30*Assumptions!$G95/12*(1+Assumptions!$D$102)^(AJ$42-1)</f>
        <v>0</v>
      </c>
      <c r="AK15" s="154">
        <f>AK30*Assumptions!$G95/12*(1+Assumptions!$D$102)^(AK$42-1)</f>
        <v>0</v>
      </c>
      <c r="AL15" s="154">
        <f>AL30*Assumptions!$G95/12*(1+Assumptions!$D$102)^(AL$42-1)</f>
        <v>0</v>
      </c>
      <c r="AM15" s="154">
        <f>AM30*Assumptions!$G95/12*(1+Assumptions!$D$102)^(AM$42-1)</f>
        <v>0</v>
      </c>
      <c r="AN15" s="154">
        <f>AN30*Assumptions!$G95/12*(1+Assumptions!$D$102)^(AN$42-1)</f>
        <v>0</v>
      </c>
      <c r="AO15" s="378">
        <f t="shared" si="166"/>
        <v>0</v>
      </c>
      <c r="AP15" s="154">
        <f>AP30*Assumptions!$G95/12*(1+Assumptions!$D$102)^(AP$42-1)</f>
        <v>0</v>
      </c>
      <c r="AQ15" s="154">
        <f>AQ30*Assumptions!$G95/12*(1+Assumptions!$D$102)^(AQ$42-1)</f>
        <v>0</v>
      </c>
      <c r="AR15" s="154">
        <f>AR30*Assumptions!$G95/12*(1+Assumptions!$D$102)^(AR$42-1)</f>
        <v>0</v>
      </c>
      <c r="AS15" s="154">
        <f>AS30*Assumptions!$G95/12*(1+Assumptions!$D$102)^(AS$42-1)</f>
        <v>0</v>
      </c>
      <c r="AT15" s="154">
        <f>AT30*Assumptions!$G95/12*(1+Assumptions!$D$102)^(AT$42-1)</f>
        <v>0</v>
      </c>
      <c r="AU15" s="154">
        <f>AU30*Assumptions!$G95/12*(1+Assumptions!$D$102)^(AU$42-1)</f>
        <v>0</v>
      </c>
      <c r="AV15" s="154">
        <f>AV30*Assumptions!$G95/12*(1+Assumptions!$D$102)^(AV$42-1)</f>
        <v>0</v>
      </c>
      <c r="AW15" s="154">
        <f>AW30*Assumptions!$G95/12*(1+Assumptions!$D$102)^(AW$42-1)</f>
        <v>0</v>
      </c>
      <c r="AX15" s="154">
        <f>AX30*Assumptions!$G95/12*(1+Assumptions!$D$102)^(AX$42-1)</f>
        <v>0</v>
      </c>
      <c r="AY15" s="154">
        <f>AY30*Assumptions!$G95/12*(1+Assumptions!$D$102)^(AY$42-1)</f>
        <v>0</v>
      </c>
      <c r="AZ15" s="154">
        <f>AZ30*Assumptions!$G95/12*(1+Assumptions!$D$102)^(AZ$42-1)</f>
        <v>0</v>
      </c>
      <c r="BA15" s="154">
        <f>BA30*Assumptions!$G95/12*(1+Assumptions!$D$102)^(BA$42-1)</f>
        <v>0</v>
      </c>
      <c r="BB15" s="378">
        <f t="shared" si="167"/>
        <v>0</v>
      </c>
      <c r="BC15" s="154">
        <f>BC30*Assumptions!$G95/12*(1+Assumptions!$D$102)^(BC$42-1)</f>
        <v>0</v>
      </c>
      <c r="BD15" s="154">
        <f>BD30*Assumptions!$G95/12*(1+Assumptions!$D$102)^(BD$42-1)</f>
        <v>0</v>
      </c>
      <c r="BE15" s="154">
        <f>BE30*Assumptions!$G95/12*(1+Assumptions!$D$102)^(BE$42-1)</f>
        <v>0</v>
      </c>
      <c r="BF15" s="154">
        <f>BF30*Assumptions!$G95/12*(1+Assumptions!$D$102)^(BF$42-1)</f>
        <v>0</v>
      </c>
      <c r="BG15" s="154">
        <f>BG30*Assumptions!$G95/12*(1+Assumptions!$D$102)^(BG$42-1)</f>
        <v>0</v>
      </c>
      <c r="BH15" s="154">
        <f>BH30*Assumptions!$G95/12*(1+Assumptions!$D$102)^(BH$42-1)</f>
        <v>0</v>
      </c>
      <c r="BI15" s="154">
        <f>BI30*Assumptions!$G95/12*(1+Assumptions!$D$102)^(BI$42-1)</f>
        <v>0</v>
      </c>
      <c r="BJ15" s="154">
        <f>BJ30*Assumptions!$G95/12*(1+Assumptions!$D$102)^(BJ$42-1)</f>
        <v>0</v>
      </c>
      <c r="BK15" s="154">
        <f>BK30*Assumptions!$G95/12*(1+Assumptions!$D$102)^(BK$42-1)</f>
        <v>0</v>
      </c>
      <c r="BL15" s="154">
        <f>BL30*Assumptions!$G95/12*(1+Assumptions!$D$102)^(BL$42-1)</f>
        <v>0</v>
      </c>
      <c r="BM15" s="154">
        <f>BM30*Assumptions!$G95/12*(1+Assumptions!$D$102)^(BM$42-1)</f>
        <v>0</v>
      </c>
      <c r="BN15" s="154">
        <f>BN30*Assumptions!$G95/12*(1+Assumptions!$D$102)^(BN$42-1)</f>
        <v>0</v>
      </c>
      <c r="BO15" s="378">
        <f t="shared" si="168"/>
        <v>0</v>
      </c>
      <c r="BP15" s="154">
        <f>BP30*Assumptions!$G95/12*(1+Assumptions!$D$102)^(BP$42-1)</f>
        <v>0</v>
      </c>
      <c r="BQ15" s="154">
        <f>BQ30*Assumptions!$G95/12*(1+Assumptions!$D$102)^(BQ$42-1)</f>
        <v>0</v>
      </c>
      <c r="BR15" s="154">
        <f>BR30*Assumptions!$G95/12*(1+Assumptions!$D$102)^(BR$42-1)</f>
        <v>0</v>
      </c>
      <c r="BS15" s="154">
        <f>BS30*Assumptions!$G95/12*(1+Assumptions!$D$102)^(BS$42-1)</f>
        <v>0</v>
      </c>
      <c r="BT15" s="154">
        <f>BT30*Assumptions!$G95/12*(1+Assumptions!$D$102)^(BT$42-1)</f>
        <v>0</v>
      </c>
      <c r="BU15" s="154">
        <f>BU30*Assumptions!$G95/12*(1+Assumptions!$D$102)^(BU$42-1)</f>
        <v>0</v>
      </c>
      <c r="BV15" s="154">
        <f>BV30*Assumptions!$G95/12*(1+Assumptions!$D$102)^(BV$42-1)</f>
        <v>0</v>
      </c>
      <c r="BW15" s="154">
        <f>BW30*Assumptions!$G95/12*(1+Assumptions!$D$102)^(BW$42-1)</f>
        <v>0</v>
      </c>
      <c r="BX15" s="154">
        <f>BX30*Assumptions!$G95/12*(1+Assumptions!$D$102)^(BX$42-1)</f>
        <v>0</v>
      </c>
      <c r="BY15" s="154">
        <f>BY30*Assumptions!$G95/12*(1+Assumptions!$D$102)^(BY$42-1)</f>
        <v>0</v>
      </c>
      <c r="BZ15" s="154">
        <f>BZ30*Assumptions!$G95/12*(1+Assumptions!$D$102)^(BZ$42-1)</f>
        <v>0</v>
      </c>
      <c r="CA15" s="154">
        <f>CA30*Assumptions!$G95/12*(1+Assumptions!$D$102)^(CA$42-1)</f>
        <v>0</v>
      </c>
      <c r="CB15" s="378">
        <f t="shared" si="169"/>
        <v>0</v>
      </c>
      <c r="CC15" s="154">
        <f>CC30*Assumptions!$G95/12*(1+Assumptions!$D$102)^(CC$42-1)</f>
        <v>0</v>
      </c>
      <c r="CD15" s="154">
        <f>CD30*Assumptions!$G95/12*(1+Assumptions!$D$102)^(CD$42-1)</f>
        <v>0</v>
      </c>
      <c r="CE15" s="154">
        <f>CE30*Assumptions!$G95/12*(1+Assumptions!$D$102)^(CE$42-1)</f>
        <v>0</v>
      </c>
      <c r="CF15" s="154">
        <f>CF30*Assumptions!$G95/12*(1+Assumptions!$D$102)^(CF$42-1)</f>
        <v>0</v>
      </c>
      <c r="CG15" s="154">
        <f>CG30*Assumptions!$G95/12*(1+Assumptions!$D$102)^(CG$42-1)</f>
        <v>0</v>
      </c>
      <c r="CH15" s="154">
        <f>CH30*Assumptions!$G95/12*(1+Assumptions!$D$102)^(CH$42-1)</f>
        <v>0</v>
      </c>
      <c r="CI15" s="154">
        <f>CI30*Assumptions!$G95/12*(1+Assumptions!$D$102)^(CI$42-1)</f>
        <v>0</v>
      </c>
      <c r="CJ15" s="154">
        <f>CJ30*Assumptions!$G95/12*(1+Assumptions!$D$102)^(CJ$42-1)</f>
        <v>0</v>
      </c>
      <c r="CK15" s="154">
        <f>CK30*Assumptions!$G95/12*(1+Assumptions!$D$102)^(CK$42-1)</f>
        <v>0</v>
      </c>
      <c r="CL15" s="154">
        <f>CL30*Assumptions!$G95/12*(1+Assumptions!$D$102)^(CL$42-1)</f>
        <v>0</v>
      </c>
      <c r="CM15" s="154">
        <f>CM30*Assumptions!$G95/12*(1+Assumptions!$D$102)^(CM$42-1)</f>
        <v>0</v>
      </c>
      <c r="CN15" s="154">
        <f>CN30*Assumptions!$G95/12*(1+Assumptions!$D$102)^(CN$42-1)</f>
        <v>0</v>
      </c>
      <c r="CO15" s="378">
        <f t="shared" si="170"/>
        <v>0</v>
      </c>
      <c r="CP15" s="154">
        <f>CP30*Assumptions!$G95/12*(1+Assumptions!$D$102)^(CP$42-1)</f>
        <v>0</v>
      </c>
      <c r="CQ15" s="154">
        <f>CQ30*Assumptions!$G95/12*(1+Assumptions!$D$102)^(CQ$42-1)</f>
        <v>0</v>
      </c>
      <c r="CR15" s="154">
        <f>CR30*Assumptions!$G95/12*(1+Assumptions!$D$102)^(CR$42-1)</f>
        <v>0</v>
      </c>
      <c r="CS15" s="154">
        <f>CS30*Assumptions!$G95/12*(1+Assumptions!$D$102)^(CS$42-1)</f>
        <v>0</v>
      </c>
      <c r="CT15" s="154">
        <f>CT30*Assumptions!$G95/12*(1+Assumptions!$D$102)^(CT$42-1)</f>
        <v>0</v>
      </c>
      <c r="CU15" s="154">
        <f>CU30*Assumptions!$G95/12*(1+Assumptions!$D$102)^(CU$42-1)</f>
        <v>0</v>
      </c>
      <c r="CV15" s="154">
        <f>CV30*Assumptions!$G95/12*(1+Assumptions!$D$102)^(CV$42-1)</f>
        <v>0</v>
      </c>
      <c r="CW15" s="154">
        <f>CW30*Assumptions!$G95/12*(1+Assumptions!$D$102)^(CW$42-1)</f>
        <v>0</v>
      </c>
      <c r="CX15" s="154">
        <f>CX30*Assumptions!$G95/12*(1+Assumptions!$D$102)^(CX$42-1)</f>
        <v>0</v>
      </c>
      <c r="CY15" s="154">
        <f>CY30*Assumptions!$G95/12*(1+Assumptions!$D$102)^(CY$42-1)</f>
        <v>0</v>
      </c>
      <c r="CZ15" s="154">
        <f>CZ30*Assumptions!$G95/12*(1+Assumptions!$D$102)^(CZ$42-1)</f>
        <v>0</v>
      </c>
      <c r="DA15" s="154">
        <f>DA30*Assumptions!$G95/12*(1+Assumptions!$D$102)^(DA$42-1)</f>
        <v>0</v>
      </c>
      <c r="DB15" s="378">
        <f t="shared" si="171"/>
        <v>0</v>
      </c>
    </row>
    <row r="16" spans="2:106" s="3" customFormat="1" ht="13.2" outlineLevel="1">
      <c r="B16" s="377" t="str">
        <f>Assumptions!B96</f>
        <v>Position 9</v>
      </c>
      <c r="C16" s="154">
        <f>C31*Assumptions!$G96/12*(1+Assumptions!$D$102)^(C$42-1)</f>
        <v>0</v>
      </c>
      <c r="D16" s="154">
        <f>D31*Assumptions!$G96/12*(1+Assumptions!$D$102)^(D$42-1)</f>
        <v>0</v>
      </c>
      <c r="E16" s="154">
        <f>E31*Assumptions!$G96/12*(1+Assumptions!$D$102)^(E$42-1)</f>
        <v>0</v>
      </c>
      <c r="F16" s="154">
        <f>F31*Assumptions!$G96/12*(1+Assumptions!$D$102)^(F$42-1)</f>
        <v>0</v>
      </c>
      <c r="G16" s="154">
        <f>G31*Assumptions!$G96/12*(1+Assumptions!$D$102)^(G$42-1)</f>
        <v>0</v>
      </c>
      <c r="H16" s="154">
        <f>H31*Assumptions!$G96/12*(1+Assumptions!$D$102)^(H$42-1)</f>
        <v>0</v>
      </c>
      <c r="I16" s="154">
        <f>I31*Assumptions!$G96/12*(1+Assumptions!$D$102)^(I$42-1)</f>
        <v>0</v>
      </c>
      <c r="J16" s="154">
        <f>J31*Assumptions!$G96/12*(1+Assumptions!$D$102)^(J$42-1)</f>
        <v>0</v>
      </c>
      <c r="K16" s="154">
        <f>K31*Assumptions!$G96/12*(1+Assumptions!$D$102)^(K$42-1)</f>
        <v>0</v>
      </c>
      <c r="L16" s="154">
        <f>L31*Assumptions!$G96/12*(1+Assumptions!$D$102)^(L$42-1)</f>
        <v>0</v>
      </c>
      <c r="M16" s="154">
        <f>M31*Assumptions!$G96/12*(1+Assumptions!$D$102)^(M$42-1)</f>
        <v>0</v>
      </c>
      <c r="N16" s="154">
        <f>N31*Assumptions!$G96/12*(1+Assumptions!$D$102)^(N$42-1)</f>
        <v>0</v>
      </c>
      <c r="O16" s="378">
        <f t="shared" si="164"/>
        <v>0</v>
      </c>
      <c r="P16" s="154">
        <f>P31*Assumptions!$G96/12*(1+Assumptions!$D$102)^(P$42-1)</f>
        <v>0</v>
      </c>
      <c r="Q16" s="154">
        <f>Q31*Assumptions!$G96/12*(1+Assumptions!$D$102)^(Q$42-1)</f>
        <v>0</v>
      </c>
      <c r="R16" s="154">
        <f>R31*Assumptions!$G96/12*(1+Assumptions!$D$102)^(R$42-1)</f>
        <v>0</v>
      </c>
      <c r="S16" s="154">
        <f>S31*Assumptions!$G96/12*(1+Assumptions!$D$102)^(S$42-1)</f>
        <v>0</v>
      </c>
      <c r="T16" s="154">
        <f>T31*Assumptions!$G96/12*(1+Assumptions!$D$102)^(T$42-1)</f>
        <v>0</v>
      </c>
      <c r="U16" s="154">
        <f>U31*Assumptions!$G96/12*(1+Assumptions!$D$102)^(U$42-1)</f>
        <v>0</v>
      </c>
      <c r="V16" s="154">
        <f>V31*Assumptions!$G96/12*(1+Assumptions!$D$102)^(V$42-1)</f>
        <v>0</v>
      </c>
      <c r="W16" s="154">
        <f>W31*Assumptions!$G96/12*(1+Assumptions!$D$102)^(W$42-1)</f>
        <v>0</v>
      </c>
      <c r="X16" s="154">
        <f>X31*Assumptions!$G96/12*(1+Assumptions!$D$102)^(X$42-1)</f>
        <v>0</v>
      </c>
      <c r="Y16" s="154">
        <f>Y31*Assumptions!$G96/12*(1+Assumptions!$D$102)^(Y$42-1)</f>
        <v>0</v>
      </c>
      <c r="Z16" s="154">
        <f>Z31*Assumptions!$G96/12*(1+Assumptions!$D$102)^(Z$42-1)</f>
        <v>0</v>
      </c>
      <c r="AA16" s="154">
        <f>AA31*Assumptions!$G96/12*(1+Assumptions!$D$102)^(AA$42-1)</f>
        <v>0</v>
      </c>
      <c r="AB16" s="378">
        <f t="shared" si="165"/>
        <v>0</v>
      </c>
      <c r="AC16" s="154">
        <f>AC31*Assumptions!$G96/12*(1+Assumptions!$D$102)^(AC$42-1)</f>
        <v>0</v>
      </c>
      <c r="AD16" s="154">
        <f>AD31*Assumptions!$G96/12*(1+Assumptions!$D$102)^(AD$42-1)</f>
        <v>0</v>
      </c>
      <c r="AE16" s="154">
        <f>AE31*Assumptions!$G96/12*(1+Assumptions!$D$102)^(AE$42-1)</f>
        <v>0</v>
      </c>
      <c r="AF16" s="154">
        <f>AF31*Assumptions!$G96/12*(1+Assumptions!$D$102)^(AF$42-1)</f>
        <v>0</v>
      </c>
      <c r="AG16" s="154">
        <f>AG31*Assumptions!$G96/12*(1+Assumptions!$D$102)^(AG$42-1)</f>
        <v>0</v>
      </c>
      <c r="AH16" s="154">
        <f>AH31*Assumptions!$G96/12*(1+Assumptions!$D$102)^(AH$42-1)</f>
        <v>0</v>
      </c>
      <c r="AI16" s="154">
        <f>AI31*Assumptions!$G96/12*(1+Assumptions!$D$102)^(AI$42-1)</f>
        <v>0</v>
      </c>
      <c r="AJ16" s="154">
        <f>AJ31*Assumptions!$G96/12*(1+Assumptions!$D$102)^(AJ$42-1)</f>
        <v>0</v>
      </c>
      <c r="AK16" s="154">
        <f>AK31*Assumptions!$G96/12*(1+Assumptions!$D$102)^(AK$42-1)</f>
        <v>0</v>
      </c>
      <c r="AL16" s="154">
        <f>AL31*Assumptions!$G96/12*(1+Assumptions!$D$102)^(AL$42-1)</f>
        <v>0</v>
      </c>
      <c r="AM16" s="154">
        <f>AM31*Assumptions!$G96/12*(1+Assumptions!$D$102)^(AM$42-1)</f>
        <v>0</v>
      </c>
      <c r="AN16" s="154">
        <f>AN31*Assumptions!$G96/12*(1+Assumptions!$D$102)^(AN$42-1)</f>
        <v>0</v>
      </c>
      <c r="AO16" s="378">
        <f t="shared" si="166"/>
        <v>0</v>
      </c>
      <c r="AP16" s="154">
        <f>AP31*Assumptions!$G96/12*(1+Assumptions!$D$102)^(AP$42-1)</f>
        <v>0</v>
      </c>
      <c r="AQ16" s="154">
        <f>AQ31*Assumptions!$G96/12*(1+Assumptions!$D$102)^(AQ$42-1)</f>
        <v>0</v>
      </c>
      <c r="AR16" s="154">
        <f>AR31*Assumptions!$G96/12*(1+Assumptions!$D$102)^(AR$42-1)</f>
        <v>0</v>
      </c>
      <c r="AS16" s="154">
        <f>AS31*Assumptions!$G96/12*(1+Assumptions!$D$102)^(AS$42-1)</f>
        <v>0</v>
      </c>
      <c r="AT16" s="154">
        <f>AT31*Assumptions!$G96/12*(1+Assumptions!$D$102)^(AT$42-1)</f>
        <v>0</v>
      </c>
      <c r="AU16" s="154">
        <f>AU31*Assumptions!$G96/12*(1+Assumptions!$D$102)^(AU$42-1)</f>
        <v>0</v>
      </c>
      <c r="AV16" s="154">
        <f>AV31*Assumptions!$G96/12*(1+Assumptions!$D$102)^(AV$42-1)</f>
        <v>0</v>
      </c>
      <c r="AW16" s="154">
        <f>AW31*Assumptions!$G96/12*(1+Assumptions!$D$102)^(AW$42-1)</f>
        <v>0</v>
      </c>
      <c r="AX16" s="154">
        <f>AX31*Assumptions!$G96/12*(1+Assumptions!$D$102)^(AX$42-1)</f>
        <v>0</v>
      </c>
      <c r="AY16" s="154">
        <f>AY31*Assumptions!$G96/12*(1+Assumptions!$D$102)^(AY$42-1)</f>
        <v>0</v>
      </c>
      <c r="AZ16" s="154">
        <f>AZ31*Assumptions!$G96/12*(1+Assumptions!$D$102)^(AZ$42-1)</f>
        <v>0</v>
      </c>
      <c r="BA16" s="154">
        <f>BA31*Assumptions!$G96/12*(1+Assumptions!$D$102)^(BA$42-1)</f>
        <v>0</v>
      </c>
      <c r="BB16" s="378">
        <f t="shared" si="167"/>
        <v>0</v>
      </c>
      <c r="BC16" s="154">
        <f>BC31*Assumptions!$G96/12*(1+Assumptions!$D$102)^(BC$42-1)</f>
        <v>0</v>
      </c>
      <c r="BD16" s="154">
        <f>BD31*Assumptions!$G96/12*(1+Assumptions!$D$102)^(BD$42-1)</f>
        <v>0</v>
      </c>
      <c r="BE16" s="154">
        <f>BE31*Assumptions!$G96/12*(1+Assumptions!$D$102)^(BE$42-1)</f>
        <v>0</v>
      </c>
      <c r="BF16" s="154">
        <f>BF31*Assumptions!$G96/12*(1+Assumptions!$D$102)^(BF$42-1)</f>
        <v>0</v>
      </c>
      <c r="BG16" s="154">
        <f>BG31*Assumptions!$G96/12*(1+Assumptions!$D$102)^(BG$42-1)</f>
        <v>0</v>
      </c>
      <c r="BH16" s="154">
        <f>BH31*Assumptions!$G96/12*(1+Assumptions!$D$102)^(BH$42-1)</f>
        <v>0</v>
      </c>
      <c r="BI16" s="154">
        <f>BI31*Assumptions!$G96/12*(1+Assumptions!$D$102)^(BI$42-1)</f>
        <v>0</v>
      </c>
      <c r="BJ16" s="154">
        <f>BJ31*Assumptions!$G96/12*(1+Assumptions!$D$102)^(BJ$42-1)</f>
        <v>0</v>
      </c>
      <c r="BK16" s="154">
        <f>BK31*Assumptions!$G96/12*(1+Assumptions!$D$102)^(BK$42-1)</f>
        <v>0</v>
      </c>
      <c r="BL16" s="154">
        <f>BL31*Assumptions!$G96/12*(1+Assumptions!$D$102)^(BL$42-1)</f>
        <v>0</v>
      </c>
      <c r="BM16" s="154">
        <f>BM31*Assumptions!$G96/12*(1+Assumptions!$D$102)^(BM$42-1)</f>
        <v>0</v>
      </c>
      <c r="BN16" s="154">
        <f>BN31*Assumptions!$G96/12*(1+Assumptions!$D$102)^(BN$42-1)</f>
        <v>0</v>
      </c>
      <c r="BO16" s="378">
        <f t="shared" si="168"/>
        <v>0</v>
      </c>
      <c r="BP16" s="154">
        <f>BP31*Assumptions!$G96/12*(1+Assumptions!$D$102)^(BP$42-1)</f>
        <v>0</v>
      </c>
      <c r="BQ16" s="154">
        <f>BQ31*Assumptions!$G96/12*(1+Assumptions!$D$102)^(BQ$42-1)</f>
        <v>0</v>
      </c>
      <c r="BR16" s="154">
        <f>BR31*Assumptions!$G96/12*(1+Assumptions!$D$102)^(BR$42-1)</f>
        <v>0</v>
      </c>
      <c r="BS16" s="154">
        <f>BS31*Assumptions!$G96/12*(1+Assumptions!$D$102)^(BS$42-1)</f>
        <v>0</v>
      </c>
      <c r="BT16" s="154">
        <f>BT31*Assumptions!$G96/12*(1+Assumptions!$D$102)^(BT$42-1)</f>
        <v>0</v>
      </c>
      <c r="BU16" s="154">
        <f>BU31*Assumptions!$G96/12*(1+Assumptions!$D$102)^(BU$42-1)</f>
        <v>0</v>
      </c>
      <c r="BV16" s="154">
        <f>BV31*Assumptions!$G96/12*(1+Assumptions!$D$102)^(BV$42-1)</f>
        <v>0</v>
      </c>
      <c r="BW16" s="154">
        <f>BW31*Assumptions!$G96/12*(1+Assumptions!$D$102)^(BW$42-1)</f>
        <v>0</v>
      </c>
      <c r="BX16" s="154">
        <f>BX31*Assumptions!$G96/12*(1+Assumptions!$D$102)^(BX$42-1)</f>
        <v>0</v>
      </c>
      <c r="BY16" s="154">
        <f>BY31*Assumptions!$G96/12*(1+Assumptions!$D$102)^(BY$42-1)</f>
        <v>0</v>
      </c>
      <c r="BZ16" s="154">
        <f>BZ31*Assumptions!$G96/12*(1+Assumptions!$D$102)^(BZ$42-1)</f>
        <v>0</v>
      </c>
      <c r="CA16" s="154">
        <f>CA31*Assumptions!$G96/12*(1+Assumptions!$D$102)^(CA$42-1)</f>
        <v>0</v>
      </c>
      <c r="CB16" s="378">
        <f t="shared" si="169"/>
        <v>0</v>
      </c>
      <c r="CC16" s="154">
        <f>CC31*Assumptions!$G96/12*(1+Assumptions!$D$102)^(CC$42-1)</f>
        <v>0</v>
      </c>
      <c r="CD16" s="154">
        <f>CD31*Assumptions!$G96/12*(1+Assumptions!$D$102)^(CD$42-1)</f>
        <v>0</v>
      </c>
      <c r="CE16" s="154">
        <f>CE31*Assumptions!$G96/12*(1+Assumptions!$D$102)^(CE$42-1)</f>
        <v>0</v>
      </c>
      <c r="CF16" s="154">
        <f>CF31*Assumptions!$G96/12*(1+Assumptions!$D$102)^(CF$42-1)</f>
        <v>0</v>
      </c>
      <c r="CG16" s="154">
        <f>CG31*Assumptions!$G96/12*(1+Assumptions!$D$102)^(CG$42-1)</f>
        <v>0</v>
      </c>
      <c r="CH16" s="154">
        <f>CH31*Assumptions!$G96/12*(1+Assumptions!$D$102)^(CH$42-1)</f>
        <v>0</v>
      </c>
      <c r="CI16" s="154">
        <f>CI31*Assumptions!$G96/12*(1+Assumptions!$D$102)^(CI$42-1)</f>
        <v>0</v>
      </c>
      <c r="CJ16" s="154">
        <f>CJ31*Assumptions!$G96/12*(1+Assumptions!$D$102)^(CJ$42-1)</f>
        <v>0</v>
      </c>
      <c r="CK16" s="154">
        <f>CK31*Assumptions!$G96/12*(1+Assumptions!$D$102)^(CK$42-1)</f>
        <v>0</v>
      </c>
      <c r="CL16" s="154">
        <f>CL31*Assumptions!$G96/12*(1+Assumptions!$D$102)^(CL$42-1)</f>
        <v>0</v>
      </c>
      <c r="CM16" s="154">
        <f>CM31*Assumptions!$G96/12*(1+Assumptions!$D$102)^(CM$42-1)</f>
        <v>0</v>
      </c>
      <c r="CN16" s="154">
        <f>CN31*Assumptions!$G96/12*(1+Assumptions!$D$102)^(CN$42-1)</f>
        <v>0</v>
      </c>
      <c r="CO16" s="378">
        <f t="shared" si="170"/>
        <v>0</v>
      </c>
      <c r="CP16" s="154">
        <f>CP31*Assumptions!$G96/12*(1+Assumptions!$D$102)^(CP$42-1)</f>
        <v>0</v>
      </c>
      <c r="CQ16" s="154">
        <f>CQ31*Assumptions!$G96/12*(1+Assumptions!$D$102)^(CQ$42-1)</f>
        <v>0</v>
      </c>
      <c r="CR16" s="154">
        <f>CR31*Assumptions!$G96/12*(1+Assumptions!$D$102)^(CR$42-1)</f>
        <v>0</v>
      </c>
      <c r="CS16" s="154">
        <f>CS31*Assumptions!$G96/12*(1+Assumptions!$D$102)^(CS$42-1)</f>
        <v>0</v>
      </c>
      <c r="CT16" s="154">
        <f>CT31*Assumptions!$G96/12*(1+Assumptions!$D$102)^(CT$42-1)</f>
        <v>0</v>
      </c>
      <c r="CU16" s="154">
        <f>CU31*Assumptions!$G96/12*(1+Assumptions!$D$102)^(CU$42-1)</f>
        <v>0</v>
      </c>
      <c r="CV16" s="154">
        <f>CV31*Assumptions!$G96/12*(1+Assumptions!$D$102)^(CV$42-1)</f>
        <v>0</v>
      </c>
      <c r="CW16" s="154">
        <f>CW31*Assumptions!$G96/12*(1+Assumptions!$D$102)^(CW$42-1)</f>
        <v>0</v>
      </c>
      <c r="CX16" s="154">
        <f>CX31*Assumptions!$G96/12*(1+Assumptions!$D$102)^(CX$42-1)</f>
        <v>0</v>
      </c>
      <c r="CY16" s="154">
        <f>CY31*Assumptions!$G96/12*(1+Assumptions!$D$102)^(CY$42-1)</f>
        <v>0</v>
      </c>
      <c r="CZ16" s="154">
        <f>CZ31*Assumptions!$G96/12*(1+Assumptions!$D$102)^(CZ$42-1)</f>
        <v>0</v>
      </c>
      <c r="DA16" s="154">
        <f>DA31*Assumptions!$G96/12*(1+Assumptions!$D$102)^(DA$42-1)</f>
        <v>0</v>
      </c>
      <c r="DB16" s="378">
        <f t="shared" si="171"/>
        <v>0</v>
      </c>
    </row>
    <row r="17" spans="2:106" s="3" customFormat="1" ht="13.2" outlineLevel="1">
      <c r="B17" s="377" t="str">
        <f>Assumptions!B97</f>
        <v>Position 10</v>
      </c>
      <c r="C17" s="154">
        <f>C32*Assumptions!$G97/12*(1+Assumptions!$D$102)^(C$42-1)</f>
        <v>0</v>
      </c>
      <c r="D17" s="154">
        <f>D32*Assumptions!$G97/12*(1+Assumptions!$D$102)^(D$42-1)</f>
        <v>0</v>
      </c>
      <c r="E17" s="154">
        <f>E32*Assumptions!$G97/12*(1+Assumptions!$D$102)^(E$42-1)</f>
        <v>0</v>
      </c>
      <c r="F17" s="154">
        <f>F32*Assumptions!$G97/12*(1+Assumptions!$D$102)^(F$42-1)</f>
        <v>0</v>
      </c>
      <c r="G17" s="154">
        <f>G32*Assumptions!$G97/12*(1+Assumptions!$D$102)^(G$42-1)</f>
        <v>0</v>
      </c>
      <c r="H17" s="154">
        <f>H32*Assumptions!$G97/12*(1+Assumptions!$D$102)^(H$42-1)</f>
        <v>0</v>
      </c>
      <c r="I17" s="154">
        <f>I32*Assumptions!$G97/12*(1+Assumptions!$D$102)^(I$42-1)</f>
        <v>0</v>
      </c>
      <c r="J17" s="154">
        <f>J32*Assumptions!$G97/12*(1+Assumptions!$D$102)^(J$42-1)</f>
        <v>0</v>
      </c>
      <c r="K17" s="154">
        <f>K32*Assumptions!$G97/12*(1+Assumptions!$D$102)^(K$42-1)</f>
        <v>0</v>
      </c>
      <c r="L17" s="154">
        <f>L32*Assumptions!$G97/12*(1+Assumptions!$D$102)^(L$42-1)</f>
        <v>0</v>
      </c>
      <c r="M17" s="154">
        <f>M32*Assumptions!$G97/12*(1+Assumptions!$D$102)^(M$42-1)</f>
        <v>0</v>
      </c>
      <c r="N17" s="154">
        <f>N32*Assumptions!$G97/12*(1+Assumptions!$D$102)^(N$42-1)</f>
        <v>0</v>
      </c>
      <c r="O17" s="378">
        <f t="shared" si="164"/>
        <v>0</v>
      </c>
      <c r="P17" s="154">
        <f>P32*Assumptions!$G97/12*(1+Assumptions!$D$102)^(P$42-1)</f>
        <v>0</v>
      </c>
      <c r="Q17" s="154">
        <f>Q32*Assumptions!$G97/12*(1+Assumptions!$D$102)^(Q$42-1)</f>
        <v>0</v>
      </c>
      <c r="R17" s="154">
        <f>R32*Assumptions!$G97/12*(1+Assumptions!$D$102)^(R$42-1)</f>
        <v>0</v>
      </c>
      <c r="S17" s="154">
        <f>S32*Assumptions!$G97/12*(1+Assumptions!$D$102)^(S$42-1)</f>
        <v>0</v>
      </c>
      <c r="T17" s="154">
        <f>T32*Assumptions!$G97/12*(1+Assumptions!$D$102)^(T$42-1)</f>
        <v>0</v>
      </c>
      <c r="U17" s="154">
        <f>U32*Assumptions!$G97/12*(1+Assumptions!$D$102)^(U$42-1)</f>
        <v>0</v>
      </c>
      <c r="V17" s="154">
        <f>V32*Assumptions!$G97/12*(1+Assumptions!$D$102)^(V$42-1)</f>
        <v>0</v>
      </c>
      <c r="W17" s="154">
        <f>W32*Assumptions!$G97/12*(1+Assumptions!$D$102)^(W$42-1)</f>
        <v>0</v>
      </c>
      <c r="X17" s="154">
        <f>X32*Assumptions!$G97/12*(1+Assumptions!$D$102)^(X$42-1)</f>
        <v>0</v>
      </c>
      <c r="Y17" s="154">
        <f>Y32*Assumptions!$G97/12*(1+Assumptions!$D$102)^(Y$42-1)</f>
        <v>0</v>
      </c>
      <c r="Z17" s="154">
        <f>Z32*Assumptions!$G97/12*(1+Assumptions!$D$102)^(Z$42-1)</f>
        <v>0</v>
      </c>
      <c r="AA17" s="154">
        <f>AA32*Assumptions!$G97/12*(1+Assumptions!$D$102)^(AA$42-1)</f>
        <v>0</v>
      </c>
      <c r="AB17" s="378">
        <f t="shared" si="165"/>
        <v>0</v>
      </c>
      <c r="AC17" s="154">
        <f>AC32*Assumptions!$G97/12*(1+Assumptions!$D$102)^(AC$42-1)</f>
        <v>0</v>
      </c>
      <c r="AD17" s="154">
        <f>AD32*Assumptions!$G97/12*(1+Assumptions!$D$102)^(AD$42-1)</f>
        <v>0</v>
      </c>
      <c r="AE17" s="154">
        <f>AE32*Assumptions!$G97/12*(1+Assumptions!$D$102)^(AE$42-1)</f>
        <v>0</v>
      </c>
      <c r="AF17" s="154">
        <f>AF32*Assumptions!$G97/12*(1+Assumptions!$D$102)^(AF$42-1)</f>
        <v>0</v>
      </c>
      <c r="AG17" s="154">
        <f>AG32*Assumptions!$G97/12*(1+Assumptions!$D$102)^(AG$42-1)</f>
        <v>0</v>
      </c>
      <c r="AH17" s="154">
        <f>AH32*Assumptions!$G97/12*(1+Assumptions!$D$102)^(AH$42-1)</f>
        <v>0</v>
      </c>
      <c r="AI17" s="154">
        <f>AI32*Assumptions!$G97/12*(1+Assumptions!$D$102)^(AI$42-1)</f>
        <v>0</v>
      </c>
      <c r="AJ17" s="154">
        <f>AJ32*Assumptions!$G97/12*(1+Assumptions!$D$102)^(AJ$42-1)</f>
        <v>0</v>
      </c>
      <c r="AK17" s="154">
        <f>AK32*Assumptions!$G97/12*(1+Assumptions!$D$102)^(AK$42-1)</f>
        <v>0</v>
      </c>
      <c r="AL17" s="154">
        <f>AL32*Assumptions!$G97/12*(1+Assumptions!$D$102)^(AL$42-1)</f>
        <v>0</v>
      </c>
      <c r="AM17" s="154">
        <f>AM32*Assumptions!$G97/12*(1+Assumptions!$D$102)^(AM$42-1)</f>
        <v>0</v>
      </c>
      <c r="AN17" s="154">
        <f>AN32*Assumptions!$G97/12*(1+Assumptions!$D$102)^(AN$42-1)</f>
        <v>0</v>
      </c>
      <c r="AO17" s="378">
        <f t="shared" si="166"/>
        <v>0</v>
      </c>
      <c r="AP17" s="154">
        <f>AP32*Assumptions!$G97/12*(1+Assumptions!$D$102)^(AP$42-1)</f>
        <v>0</v>
      </c>
      <c r="AQ17" s="154">
        <f>AQ32*Assumptions!$G97/12*(1+Assumptions!$D$102)^(AQ$42-1)</f>
        <v>0</v>
      </c>
      <c r="AR17" s="154">
        <f>AR32*Assumptions!$G97/12*(1+Assumptions!$D$102)^(AR$42-1)</f>
        <v>0</v>
      </c>
      <c r="AS17" s="154">
        <f>AS32*Assumptions!$G97/12*(1+Assumptions!$D$102)^(AS$42-1)</f>
        <v>0</v>
      </c>
      <c r="AT17" s="154">
        <f>AT32*Assumptions!$G97/12*(1+Assumptions!$D$102)^(AT$42-1)</f>
        <v>0</v>
      </c>
      <c r="AU17" s="154">
        <f>AU32*Assumptions!$G97/12*(1+Assumptions!$D$102)^(AU$42-1)</f>
        <v>0</v>
      </c>
      <c r="AV17" s="154">
        <f>AV32*Assumptions!$G97/12*(1+Assumptions!$D$102)^(AV$42-1)</f>
        <v>0</v>
      </c>
      <c r="AW17" s="154">
        <f>AW32*Assumptions!$G97/12*(1+Assumptions!$D$102)^(AW$42-1)</f>
        <v>0</v>
      </c>
      <c r="AX17" s="154">
        <f>AX32*Assumptions!$G97/12*(1+Assumptions!$D$102)^(AX$42-1)</f>
        <v>0</v>
      </c>
      <c r="AY17" s="154">
        <f>AY32*Assumptions!$G97/12*(1+Assumptions!$D$102)^(AY$42-1)</f>
        <v>0</v>
      </c>
      <c r="AZ17" s="154">
        <f>AZ32*Assumptions!$G97/12*(1+Assumptions!$D$102)^(AZ$42-1)</f>
        <v>0</v>
      </c>
      <c r="BA17" s="154">
        <f>BA32*Assumptions!$G97/12*(1+Assumptions!$D$102)^(BA$42-1)</f>
        <v>0</v>
      </c>
      <c r="BB17" s="378">
        <f t="shared" si="167"/>
        <v>0</v>
      </c>
      <c r="BC17" s="154">
        <f>BC32*Assumptions!$G97/12*(1+Assumptions!$D$102)^(BC$42-1)</f>
        <v>0</v>
      </c>
      <c r="BD17" s="154">
        <f>BD32*Assumptions!$G97/12*(1+Assumptions!$D$102)^(BD$42-1)</f>
        <v>0</v>
      </c>
      <c r="BE17" s="154">
        <f>BE32*Assumptions!$G97/12*(1+Assumptions!$D$102)^(BE$42-1)</f>
        <v>0</v>
      </c>
      <c r="BF17" s="154">
        <f>BF32*Assumptions!$G97/12*(1+Assumptions!$D$102)^(BF$42-1)</f>
        <v>0</v>
      </c>
      <c r="BG17" s="154">
        <f>BG32*Assumptions!$G97/12*(1+Assumptions!$D$102)^(BG$42-1)</f>
        <v>0</v>
      </c>
      <c r="BH17" s="154">
        <f>BH32*Assumptions!$G97/12*(1+Assumptions!$D$102)^(BH$42-1)</f>
        <v>0</v>
      </c>
      <c r="BI17" s="154">
        <f>BI32*Assumptions!$G97/12*(1+Assumptions!$D$102)^(BI$42-1)</f>
        <v>0</v>
      </c>
      <c r="BJ17" s="154">
        <f>BJ32*Assumptions!$G97/12*(1+Assumptions!$D$102)^(BJ$42-1)</f>
        <v>0</v>
      </c>
      <c r="BK17" s="154">
        <f>BK32*Assumptions!$G97/12*(1+Assumptions!$D$102)^(BK$42-1)</f>
        <v>0</v>
      </c>
      <c r="BL17" s="154">
        <f>BL32*Assumptions!$G97/12*(1+Assumptions!$D$102)^(BL$42-1)</f>
        <v>0</v>
      </c>
      <c r="BM17" s="154">
        <f>BM32*Assumptions!$G97/12*(1+Assumptions!$D$102)^(BM$42-1)</f>
        <v>0</v>
      </c>
      <c r="BN17" s="154">
        <f>BN32*Assumptions!$G97/12*(1+Assumptions!$D$102)^(BN$42-1)</f>
        <v>0</v>
      </c>
      <c r="BO17" s="378">
        <f t="shared" si="168"/>
        <v>0</v>
      </c>
      <c r="BP17" s="154">
        <f>BP32*Assumptions!$G97/12*(1+Assumptions!$D$102)^(BP$42-1)</f>
        <v>0</v>
      </c>
      <c r="BQ17" s="154">
        <f>BQ32*Assumptions!$G97/12*(1+Assumptions!$D$102)^(BQ$42-1)</f>
        <v>0</v>
      </c>
      <c r="BR17" s="154">
        <f>BR32*Assumptions!$G97/12*(1+Assumptions!$D$102)^(BR$42-1)</f>
        <v>0</v>
      </c>
      <c r="BS17" s="154">
        <f>BS32*Assumptions!$G97/12*(1+Assumptions!$D$102)^(BS$42-1)</f>
        <v>0</v>
      </c>
      <c r="BT17" s="154">
        <f>BT32*Assumptions!$G97/12*(1+Assumptions!$D$102)^(BT$42-1)</f>
        <v>0</v>
      </c>
      <c r="BU17" s="154">
        <f>BU32*Assumptions!$G97/12*(1+Assumptions!$D$102)^(BU$42-1)</f>
        <v>0</v>
      </c>
      <c r="BV17" s="154">
        <f>BV32*Assumptions!$G97/12*(1+Assumptions!$D$102)^(BV$42-1)</f>
        <v>0</v>
      </c>
      <c r="BW17" s="154">
        <f>BW32*Assumptions!$G97/12*(1+Assumptions!$D$102)^(BW$42-1)</f>
        <v>0</v>
      </c>
      <c r="BX17" s="154">
        <f>BX32*Assumptions!$G97/12*(1+Assumptions!$D$102)^(BX$42-1)</f>
        <v>0</v>
      </c>
      <c r="BY17" s="154">
        <f>BY32*Assumptions!$G97/12*(1+Assumptions!$D$102)^(BY$42-1)</f>
        <v>0</v>
      </c>
      <c r="BZ17" s="154">
        <f>BZ32*Assumptions!$G97/12*(1+Assumptions!$D$102)^(BZ$42-1)</f>
        <v>0</v>
      </c>
      <c r="CA17" s="154">
        <f>CA32*Assumptions!$G97/12*(1+Assumptions!$D$102)^(CA$42-1)</f>
        <v>0</v>
      </c>
      <c r="CB17" s="378">
        <f t="shared" si="169"/>
        <v>0</v>
      </c>
      <c r="CC17" s="154">
        <f>CC32*Assumptions!$G97/12*(1+Assumptions!$D$102)^(CC$42-1)</f>
        <v>0</v>
      </c>
      <c r="CD17" s="154">
        <f>CD32*Assumptions!$G97/12*(1+Assumptions!$D$102)^(CD$42-1)</f>
        <v>0</v>
      </c>
      <c r="CE17" s="154">
        <f>CE32*Assumptions!$G97/12*(1+Assumptions!$D$102)^(CE$42-1)</f>
        <v>0</v>
      </c>
      <c r="CF17" s="154">
        <f>CF32*Assumptions!$G97/12*(1+Assumptions!$D$102)^(CF$42-1)</f>
        <v>0</v>
      </c>
      <c r="CG17" s="154">
        <f>CG32*Assumptions!$G97/12*(1+Assumptions!$D$102)^(CG$42-1)</f>
        <v>0</v>
      </c>
      <c r="CH17" s="154">
        <f>CH32*Assumptions!$G97/12*(1+Assumptions!$D$102)^(CH$42-1)</f>
        <v>0</v>
      </c>
      <c r="CI17" s="154">
        <f>CI32*Assumptions!$G97/12*(1+Assumptions!$D$102)^(CI$42-1)</f>
        <v>0</v>
      </c>
      <c r="CJ17" s="154">
        <f>CJ32*Assumptions!$G97/12*(1+Assumptions!$D$102)^(CJ$42-1)</f>
        <v>0</v>
      </c>
      <c r="CK17" s="154">
        <f>CK32*Assumptions!$G97/12*(1+Assumptions!$D$102)^(CK$42-1)</f>
        <v>0</v>
      </c>
      <c r="CL17" s="154">
        <f>CL32*Assumptions!$G97/12*(1+Assumptions!$D$102)^(CL$42-1)</f>
        <v>0</v>
      </c>
      <c r="CM17" s="154">
        <f>CM32*Assumptions!$G97/12*(1+Assumptions!$D$102)^(CM$42-1)</f>
        <v>0</v>
      </c>
      <c r="CN17" s="154">
        <f>CN32*Assumptions!$G97/12*(1+Assumptions!$D$102)^(CN$42-1)</f>
        <v>0</v>
      </c>
      <c r="CO17" s="378">
        <f t="shared" si="170"/>
        <v>0</v>
      </c>
      <c r="CP17" s="154">
        <f>CP32*Assumptions!$G97/12*(1+Assumptions!$D$102)^(CP$42-1)</f>
        <v>0</v>
      </c>
      <c r="CQ17" s="154">
        <f>CQ32*Assumptions!$G97/12*(1+Assumptions!$D$102)^(CQ$42-1)</f>
        <v>0</v>
      </c>
      <c r="CR17" s="154">
        <f>CR32*Assumptions!$G97/12*(1+Assumptions!$D$102)^(CR$42-1)</f>
        <v>0</v>
      </c>
      <c r="CS17" s="154">
        <f>CS32*Assumptions!$G97/12*(1+Assumptions!$D$102)^(CS$42-1)</f>
        <v>0</v>
      </c>
      <c r="CT17" s="154">
        <f>CT32*Assumptions!$G97/12*(1+Assumptions!$D$102)^(CT$42-1)</f>
        <v>0</v>
      </c>
      <c r="CU17" s="154">
        <f>CU32*Assumptions!$G97/12*(1+Assumptions!$D$102)^(CU$42-1)</f>
        <v>0</v>
      </c>
      <c r="CV17" s="154">
        <f>CV32*Assumptions!$G97/12*(1+Assumptions!$D$102)^(CV$42-1)</f>
        <v>0</v>
      </c>
      <c r="CW17" s="154">
        <f>CW32*Assumptions!$G97/12*(1+Assumptions!$D$102)^(CW$42-1)</f>
        <v>0</v>
      </c>
      <c r="CX17" s="154">
        <f>CX32*Assumptions!$G97/12*(1+Assumptions!$D$102)^(CX$42-1)</f>
        <v>0</v>
      </c>
      <c r="CY17" s="154">
        <f>CY32*Assumptions!$G97/12*(1+Assumptions!$D$102)^(CY$42-1)</f>
        <v>0</v>
      </c>
      <c r="CZ17" s="154">
        <f>CZ32*Assumptions!$G97/12*(1+Assumptions!$D$102)^(CZ$42-1)</f>
        <v>0</v>
      </c>
      <c r="DA17" s="154">
        <f>DA32*Assumptions!$G97/12*(1+Assumptions!$D$102)^(DA$42-1)</f>
        <v>0</v>
      </c>
      <c r="DB17" s="378">
        <f t="shared" si="171"/>
        <v>0</v>
      </c>
    </row>
    <row r="18" spans="2:106" s="28" customFormat="1" ht="13.2">
      <c r="B18" s="380" t="s">
        <v>135</v>
      </c>
      <c r="C18" s="153">
        <f>C7*Assumptions!$D$101</f>
        <v>1774.9999999999998</v>
      </c>
      <c r="D18" s="153">
        <f>D7*Assumptions!$D$101</f>
        <v>1774.9999999999998</v>
      </c>
      <c r="E18" s="153">
        <f>E7*Assumptions!$D$101</f>
        <v>1774.9999999999998</v>
      </c>
      <c r="F18" s="153">
        <f>F7*Assumptions!$D$101</f>
        <v>1774.9999999999998</v>
      </c>
      <c r="G18" s="153">
        <f>G7*Assumptions!$D$101</f>
        <v>1774.9999999999998</v>
      </c>
      <c r="H18" s="153">
        <f>H7*Assumptions!$D$101</f>
        <v>1774.9999999999998</v>
      </c>
      <c r="I18" s="153">
        <f>I7*Assumptions!$D$101</f>
        <v>1774.9999999999998</v>
      </c>
      <c r="J18" s="153">
        <f>J7*Assumptions!$D$101</f>
        <v>1774.9999999999998</v>
      </c>
      <c r="K18" s="153">
        <f>K7*Assumptions!$D$101</f>
        <v>1774.9999999999998</v>
      </c>
      <c r="L18" s="153">
        <f>L7*Assumptions!$D$101</f>
        <v>1774.9999999999998</v>
      </c>
      <c r="M18" s="153">
        <f>M7*Assumptions!$D$101</f>
        <v>1774.9999999999998</v>
      </c>
      <c r="N18" s="153">
        <f>N7*Assumptions!$D$101</f>
        <v>1774.9999999999998</v>
      </c>
      <c r="O18" s="15">
        <f t="shared" ref="O18" si="172">SUM(C18:N18)</f>
        <v>21299.999999999996</v>
      </c>
      <c r="P18" s="153">
        <f>P7*Assumptions!$D$101</f>
        <v>5040</v>
      </c>
      <c r="Q18" s="153">
        <f>Q7*Assumptions!$D$101</f>
        <v>5040</v>
      </c>
      <c r="R18" s="153">
        <f>R7*Assumptions!$D$101</f>
        <v>5040</v>
      </c>
      <c r="S18" s="153">
        <f>S7*Assumptions!$D$101</f>
        <v>5040</v>
      </c>
      <c r="T18" s="153">
        <f>T7*Assumptions!$D$101</f>
        <v>5040</v>
      </c>
      <c r="U18" s="153">
        <f>U7*Assumptions!$D$101</f>
        <v>5040</v>
      </c>
      <c r="V18" s="153">
        <f>V7*Assumptions!$D$101</f>
        <v>5040</v>
      </c>
      <c r="W18" s="153">
        <f>W7*Assumptions!$D$101</f>
        <v>5040</v>
      </c>
      <c r="X18" s="153">
        <f>X7*Assumptions!$D$101</f>
        <v>5040</v>
      </c>
      <c r="Y18" s="153">
        <f>Y7*Assumptions!$D$101</f>
        <v>5040</v>
      </c>
      <c r="Z18" s="153">
        <f>Z7*Assumptions!$D$101</f>
        <v>5040</v>
      </c>
      <c r="AA18" s="153">
        <f>AA7*Assumptions!$D$101</f>
        <v>5040</v>
      </c>
      <c r="AB18" s="15">
        <f t="shared" si="165"/>
        <v>60480</v>
      </c>
      <c r="AC18" s="153">
        <f>AC7*Assumptions!$D$101</f>
        <v>5292</v>
      </c>
      <c r="AD18" s="153">
        <f>AD7*Assumptions!$D$101</f>
        <v>5292</v>
      </c>
      <c r="AE18" s="153">
        <f>AE7*Assumptions!$D$101</f>
        <v>5292</v>
      </c>
      <c r="AF18" s="153">
        <f>AF7*Assumptions!$D$101</f>
        <v>5292</v>
      </c>
      <c r="AG18" s="153">
        <f>AG7*Assumptions!$D$101</f>
        <v>5292</v>
      </c>
      <c r="AH18" s="153">
        <f>AH7*Assumptions!$D$101</f>
        <v>5292</v>
      </c>
      <c r="AI18" s="153">
        <f>AI7*Assumptions!$D$101</f>
        <v>5292</v>
      </c>
      <c r="AJ18" s="153">
        <f>AJ7*Assumptions!$D$101</f>
        <v>5292</v>
      </c>
      <c r="AK18" s="153">
        <f>AK7*Assumptions!$D$101</f>
        <v>5292</v>
      </c>
      <c r="AL18" s="153">
        <f>AL7*Assumptions!$D$101</f>
        <v>5292</v>
      </c>
      <c r="AM18" s="153">
        <f>AM7*Assumptions!$D$101</f>
        <v>5292</v>
      </c>
      <c r="AN18" s="153">
        <f>AN7*Assumptions!$D$101</f>
        <v>5292</v>
      </c>
      <c r="AO18" s="15">
        <f t="shared" si="166"/>
        <v>63504</v>
      </c>
      <c r="AP18" s="153">
        <f>AP7*Assumptions!$D$101</f>
        <v>8103.375</v>
      </c>
      <c r="AQ18" s="153">
        <f>AQ7*Assumptions!$D$101</f>
        <v>8103.375</v>
      </c>
      <c r="AR18" s="153">
        <f>AR7*Assumptions!$D$101</f>
        <v>8103.375</v>
      </c>
      <c r="AS18" s="153">
        <f>AS7*Assumptions!$D$101</f>
        <v>8103.375</v>
      </c>
      <c r="AT18" s="153">
        <f>AT7*Assumptions!$D$101</f>
        <v>8103.375</v>
      </c>
      <c r="AU18" s="153">
        <f>AU7*Assumptions!$D$101</f>
        <v>8103.375</v>
      </c>
      <c r="AV18" s="153">
        <f>AV7*Assumptions!$D$101</f>
        <v>8103.375</v>
      </c>
      <c r="AW18" s="153">
        <f>AW7*Assumptions!$D$101</f>
        <v>8103.375</v>
      </c>
      <c r="AX18" s="153">
        <f>AX7*Assumptions!$D$101</f>
        <v>8103.375</v>
      </c>
      <c r="AY18" s="153">
        <f>AY7*Assumptions!$D$101</f>
        <v>8103.375</v>
      </c>
      <c r="AZ18" s="153">
        <f>AZ7*Assumptions!$D$101</f>
        <v>8103.375</v>
      </c>
      <c r="BA18" s="153">
        <f>BA7*Assumptions!$D$101</f>
        <v>8103.375</v>
      </c>
      <c r="BB18" s="15">
        <f t="shared" si="167"/>
        <v>97240.5</v>
      </c>
      <c r="BC18" s="153">
        <f>BC7*Assumptions!$D$101</f>
        <v>8508.5437499999989</v>
      </c>
      <c r="BD18" s="153">
        <f>BD7*Assumptions!$D$101</f>
        <v>8508.5437499999989</v>
      </c>
      <c r="BE18" s="153">
        <f>BE7*Assumptions!$D$101</f>
        <v>8508.5437499999989</v>
      </c>
      <c r="BF18" s="153">
        <f>BF7*Assumptions!$D$101</f>
        <v>8508.5437499999989</v>
      </c>
      <c r="BG18" s="153">
        <f>BG7*Assumptions!$D$101</f>
        <v>8508.5437499999989</v>
      </c>
      <c r="BH18" s="153">
        <f>BH7*Assumptions!$D$101</f>
        <v>8508.5437499999989</v>
      </c>
      <c r="BI18" s="153">
        <f>BI7*Assumptions!$D$101</f>
        <v>8508.5437499999989</v>
      </c>
      <c r="BJ18" s="153">
        <f>BJ7*Assumptions!$D$101</f>
        <v>8508.5437499999989</v>
      </c>
      <c r="BK18" s="153">
        <f>BK7*Assumptions!$D$101</f>
        <v>8508.5437499999989</v>
      </c>
      <c r="BL18" s="153">
        <f>BL7*Assumptions!$D$101</f>
        <v>8508.5437499999989</v>
      </c>
      <c r="BM18" s="153">
        <f>BM7*Assumptions!$D$101</f>
        <v>8508.5437499999989</v>
      </c>
      <c r="BN18" s="153">
        <f>BN7*Assumptions!$D$101</f>
        <v>8508.5437499999989</v>
      </c>
      <c r="BO18" s="15">
        <f t="shared" si="168"/>
        <v>102102.52499999998</v>
      </c>
      <c r="BP18" s="153">
        <f>BP7*Assumptions!$D$101</f>
        <v>8933.970937500002</v>
      </c>
      <c r="BQ18" s="153">
        <f>BQ7*Assumptions!$D$101</f>
        <v>8933.970937500002</v>
      </c>
      <c r="BR18" s="153">
        <f>BR7*Assumptions!$D$101</f>
        <v>8933.970937500002</v>
      </c>
      <c r="BS18" s="153">
        <f>BS7*Assumptions!$D$101</f>
        <v>8933.970937500002</v>
      </c>
      <c r="BT18" s="153">
        <f>BT7*Assumptions!$D$101</f>
        <v>8933.970937500002</v>
      </c>
      <c r="BU18" s="153">
        <f>BU7*Assumptions!$D$101</f>
        <v>8933.970937500002</v>
      </c>
      <c r="BV18" s="153">
        <f>BV7*Assumptions!$D$101</f>
        <v>8933.970937500002</v>
      </c>
      <c r="BW18" s="153">
        <f>BW7*Assumptions!$D$101</f>
        <v>8933.970937500002</v>
      </c>
      <c r="BX18" s="153">
        <f>BX7*Assumptions!$D$101</f>
        <v>8933.970937500002</v>
      </c>
      <c r="BY18" s="153">
        <f>BY7*Assumptions!$D$101</f>
        <v>8933.970937500002</v>
      </c>
      <c r="BZ18" s="153">
        <f>BZ7*Assumptions!$D$101</f>
        <v>8933.970937500002</v>
      </c>
      <c r="CA18" s="153">
        <f>CA7*Assumptions!$D$101</f>
        <v>8933.970937500002</v>
      </c>
      <c r="CB18" s="15">
        <f t="shared" si="169"/>
        <v>107207.65125000005</v>
      </c>
      <c r="CC18" s="153">
        <f>CC7*Assumptions!$D$101</f>
        <v>9380.6694843749992</v>
      </c>
      <c r="CD18" s="153">
        <f>CD7*Assumptions!$D$101</f>
        <v>9380.6694843749992</v>
      </c>
      <c r="CE18" s="153">
        <f>CE7*Assumptions!$D$101</f>
        <v>9380.6694843749992</v>
      </c>
      <c r="CF18" s="153">
        <f>CF7*Assumptions!$D$101</f>
        <v>9380.6694843749992</v>
      </c>
      <c r="CG18" s="153">
        <f>CG7*Assumptions!$D$101</f>
        <v>9380.6694843749992</v>
      </c>
      <c r="CH18" s="153">
        <f>CH7*Assumptions!$D$101</f>
        <v>9380.6694843749992</v>
      </c>
      <c r="CI18" s="153">
        <f>CI7*Assumptions!$D$101</f>
        <v>9380.6694843749992</v>
      </c>
      <c r="CJ18" s="153">
        <f>CJ7*Assumptions!$D$101</f>
        <v>9380.6694843749992</v>
      </c>
      <c r="CK18" s="153">
        <f>CK7*Assumptions!$D$101</f>
        <v>9380.6694843749992</v>
      </c>
      <c r="CL18" s="153">
        <f>CL7*Assumptions!$D$101</f>
        <v>9380.6694843749992</v>
      </c>
      <c r="CM18" s="153">
        <f>CM7*Assumptions!$D$101</f>
        <v>9380.6694843749992</v>
      </c>
      <c r="CN18" s="153">
        <f>CN7*Assumptions!$D$101</f>
        <v>9380.6694843749992</v>
      </c>
      <c r="CO18" s="15">
        <f t="shared" si="170"/>
        <v>112568.0338125</v>
      </c>
      <c r="CP18" s="153">
        <f>CP7*Assumptions!$D$101</f>
        <v>9849.7029585937507</v>
      </c>
      <c r="CQ18" s="153">
        <f>CQ7*Assumptions!$D$101</f>
        <v>9849.7029585937507</v>
      </c>
      <c r="CR18" s="153">
        <f>CR7*Assumptions!$D$101</f>
        <v>9849.7029585937507</v>
      </c>
      <c r="CS18" s="153">
        <f>CS7*Assumptions!$D$101</f>
        <v>9849.7029585937507</v>
      </c>
      <c r="CT18" s="153">
        <f>CT7*Assumptions!$D$101</f>
        <v>9849.7029585937507</v>
      </c>
      <c r="CU18" s="153">
        <f>CU7*Assumptions!$D$101</f>
        <v>9849.7029585937507</v>
      </c>
      <c r="CV18" s="153">
        <f>CV7*Assumptions!$D$101</f>
        <v>9849.7029585937507</v>
      </c>
      <c r="CW18" s="153">
        <f>CW7*Assumptions!$D$101</f>
        <v>9849.7029585937507</v>
      </c>
      <c r="CX18" s="153">
        <f>CX7*Assumptions!$D$101</f>
        <v>9849.7029585937507</v>
      </c>
      <c r="CY18" s="153">
        <f>CY7*Assumptions!$D$101</f>
        <v>9849.7029585937507</v>
      </c>
      <c r="CZ18" s="153">
        <f>CZ7*Assumptions!$D$101</f>
        <v>9849.7029585937507</v>
      </c>
      <c r="DA18" s="153">
        <f>DA7*Assumptions!$D$101</f>
        <v>9849.7029585937507</v>
      </c>
      <c r="DB18" s="15">
        <f t="shared" si="171"/>
        <v>118196.43550312503</v>
      </c>
    </row>
    <row r="19" spans="2:106" s="28" customFormat="1" ht="13.2">
      <c r="B19" s="381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382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382"/>
      <c r="AC19" s="143"/>
      <c r="AD19" s="143"/>
      <c r="AE19" s="143"/>
      <c r="AF19" s="143"/>
      <c r="AG19" s="143"/>
      <c r="AH19" s="143"/>
      <c r="AI19" s="143"/>
      <c r="AJ19" s="143"/>
      <c r="AK19" s="143"/>
      <c r="AL19" s="143"/>
      <c r="AM19" s="143"/>
      <c r="AN19" s="143"/>
      <c r="AO19" s="382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382"/>
      <c r="BC19" s="143"/>
      <c r="BD19" s="143"/>
      <c r="BE19" s="143"/>
      <c r="BF19" s="143"/>
      <c r="BG19" s="143"/>
      <c r="BH19" s="143"/>
      <c r="BI19" s="143"/>
      <c r="BJ19" s="143"/>
      <c r="BK19" s="143"/>
      <c r="BL19" s="143"/>
      <c r="BM19" s="143"/>
      <c r="BN19" s="143"/>
      <c r="BO19" s="382"/>
      <c r="BP19" s="143"/>
      <c r="BQ19" s="143"/>
      <c r="BR19" s="143"/>
      <c r="BS19" s="143"/>
      <c r="BT19" s="143"/>
      <c r="BU19" s="143"/>
      <c r="BV19" s="143"/>
      <c r="BW19" s="143"/>
      <c r="BX19" s="143"/>
      <c r="BY19" s="143"/>
      <c r="BZ19" s="143"/>
      <c r="CA19" s="143"/>
      <c r="CB19" s="382"/>
      <c r="CC19" s="143"/>
      <c r="CD19" s="143"/>
      <c r="CE19" s="143"/>
      <c r="CF19" s="143"/>
      <c r="CG19" s="143"/>
      <c r="CH19" s="143"/>
      <c r="CI19" s="143"/>
      <c r="CJ19" s="143"/>
      <c r="CK19" s="143"/>
      <c r="CL19" s="143"/>
      <c r="CM19" s="143"/>
      <c r="CN19" s="143"/>
      <c r="CO19" s="382"/>
      <c r="CP19" s="143"/>
      <c r="CQ19" s="143"/>
      <c r="CR19" s="143"/>
      <c r="CS19" s="143"/>
      <c r="CT19" s="143"/>
      <c r="CU19" s="143"/>
      <c r="CV19" s="143"/>
      <c r="CW19" s="143"/>
      <c r="CX19" s="143"/>
      <c r="CY19" s="143"/>
      <c r="CZ19" s="143"/>
      <c r="DA19" s="143"/>
      <c r="DB19" s="382"/>
    </row>
    <row r="22" spans="2:106" s="28" customFormat="1" ht="13.2">
      <c r="B22" s="358" t="s">
        <v>205</v>
      </c>
      <c r="C22" s="383">
        <f>SUM(C23:C33)</f>
        <v>2</v>
      </c>
      <c r="D22" s="383">
        <f t="shared" ref="D22:N22" si="173">SUM(D23:D33)</f>
        <v>2</v>
      </c>
      <c r="E22" s="383">
        <f t="shared" si="173"/>
        <v>2</v>
      </c>
      <c r="F22" s="383">
        <f t="shared" si="173"/>
        <v>2</v>
      </c>
      <c r="G22" s="383">
        <f t="shared" si="173"/>
        <v>2</v>
      </c>
      <c r="H22" s="383">
        <f t="shared" si="173"/>
        <v>2</v>
      </c>
      <c r="I22" s="383">
        <f t="shared" si="173"/>
        <v>2</v>
      </c>
      <c r="J22" s="383">
        <f t="shared" si="173"/>
        <v>2</v>
      </c>
      <c r="K22" s="383">
        <f t="shared" si="173"/>
        <v>2</v>
      </c>
      <c r="L22" s="383">
        <f t="shared" si="173"/>
        <v>2</v>
      </c>
      <c r="M22" s="383">
        <f t="shared" si="173"/>
        <v>2</v>
      </c>
      <c r="N22" s="383">
        <f t="shared" si="173"/>
        <v>2</v>
      </c>
      <c r="O22" s="384">
        <f>N22</f>
        <v>2</v>
      </c>
      <c r="P22" s="383">
        <f>SUM(P23:P33)</f>
        <v>5</v>
      </c>
      <c r="Q22" s="383">
        <f t="shared" ref="Q22" si="174">SUM(Q23:Q33)</f>
        <v>5</v>
      </c>
      <c r="R22" s="383">
        <f t="shared" ref="R22" si="175">SUM(R23:R33)</f>
        <v>5</v>
      </c>
      <c r="S22" s="383">
        <f t="shared" ref="S22" si="176">SUM(S23:S33)</f>
        <v>5</v>
      </c>
      <c r="T22" s="383">
        <f t="shared" ref="T22" si="177">SUM(T23:T33)</f>
        <v>5</v>
      </c>
      <c r="U22" s="383">
        <f t="shared" ref="U22" si="178">SUM(U23:U33)</f>
        <v>5</v>
      </c>
      <c r="V22" s="383">
        <f t="shared" ref="V22" si="179">SUM(V23:V33)</f>
        <v>5</v>
      </c>
      <c r="W22" s="383">
        <f t="shared" ref="W22" si="180">SUM(W23:W33)</f>
        <v>5</v>
      </c>
      <c r="X22" s="383">
        <f t="shared" ref="X22" si="181">SUM(X23:X33)</f>
        <v>5</v>
      </c>
      <c r="Y22" s="383">
        <f t="shared" ref="Y22" si="182">SUM(Y23:Y33)</f>
        <v>5</v>
      </c>
      <c r="Z22" s="383">
        <f t="shared" ref="Z22" si="183">SUM(Z23:Z33)</f>
        <v>5</v>
      </c>
      <c r="AA22" s="383">
        <f t="shared" ref="AA22" si="184">SUM(AA23:AA33)</f>
        <v>5</v>
      </c>
      <c r="AB22" s="384">
        <f>AA22</f>
        <v>5</v>
      </c>
      <c r="AC22" s="383">
        <f>SUM(AC23:AC33)</f>
        <v>5</v>
      </c>
      <c r="AD22" s="383">
        <f t="shared" ref="AD22" si="185">SUM(AD23:AD33)</f>
        <v>5</v>
      </c>
      <c r="AE22" s="383">
        <f t="shared" ref="AE22" si="186">SUM(AE23:AE33)</f>
        <v>5</v>
      </c>
      <c r="AF22" s="383">
        <f t="shared" ref="AF22" si="187">SUM(AF23:AF33)</f>
        <v>5</v>
      </c>
      <c r="AG22" s="383">
        <f t="shared" ref="AG22" si="188">SUM(AG23:AG33)</f>
        <v>5</v>
      </c>
      <c r="AH22" s="383">
        <f t="shared" ref="AH22" si="189">SUM(AH23:AH33)</f>
        <v>5</v>
      </c>
      <c r="AI22" s="383">
        <f t="shared" ref="AI22" si="190">SUM(AI23:AI33)</f>
        <v>5</v>
      </c>
      <c r="AJ22" s="383">
        <f t="shared" ref="AJ22" si="191">SUM(AJ23:AJ33)</f>
        <v>5</v>
      </c>
      <c r="AK22" s="383">
        <f t="shared" ref="AK22" si="192">SUM(AK23:AK33)</f>
        <v>5</v>
      </c>
      <c r="AL22" s="383">
        <f t="shared" ref="AL22" si="193">SUM(AL23:AL33)</f>
        <v>5</v>
      </c>
      <c r="AM22" s="383">
        <f t="shared" ref="AM22" si="194">SUM(AM23:AM33)</f>
        <v>5</v>
      </c>
      <c r="AN22" s="383">
        <f t="shared" ref="AN22" si="195">SUM(AN23:AN33)</f>
        <v>5</v>
      </c>
      <c r="AO22" s="384">
        <f>AN22</f>
        <v>5</v>
      </c>
      <c r="AP22" s="383">
        <f>SUM(AP23:AP33)</f>
        <v>8</v>
      </c>
      <c r="AQ22" s="383">
        <f t="shared" ref="AQ22" si="196">SUM(AQ23:AQ33)</f>
        <v>8</v>
      </c>
      <c r="AR22" s="383">
        <f t="shared" ref="AR22" si="197">SUM(AR23:AR33)</f>
        <v>8</v>
      </c>
      <c r="AS22" s="383">
        <f t="shared" ref="AS22" si="198">SUM(AS23:AS33)</f>
        <v>8</v>
      </c>
      <c r="AT22" s="383">
        <f t="shared" ref="AT22" si="199">SUM(AT23:AT33)</f>
        <v>8</v>
      </c>
      <c r="AU22" s="383">
        <f t="shared" ref="AU22" si="200">SUM(AU23:AU33)</f>
        <v>8</v>
      </c>
      <c r="AV22" s="383">
        <f t="shared" ref="AV22" si="201">SUM(AV23:AV33)</f>
        <v>8</v>
      </c>
      <c r="AW22" s="383">
        <f t="shared" ref="AW22" si="202">SUM(AW23:AW33)</f>
        <v>8</v>
      </c>
      <c r="AX22" s="383">
        <f t="shared" ref="AX22" si="203">SUM(AX23:AX33)</f>
        <v>8</v>
      </c>
      <c r="AY22" s="383">
        <f t="shared" ref="AY22" si="204">SUM(AY23:AY33)</f>
        <v>8</v>
      </c>
      <c r="AZ22" s="383">
        <f t="shared" ref="AZ22" si="205">SUM(AZ23:AZ33)</f>
        <v>8</v>
      </c>
      <c r="BA22" s="383">
        <f t="shared" ref="BA22" si="206">SUM(BA23:BA33)</f>
        <v>8</v>
      </c>
      <c r="BB22" s="384">
        <f>BA22</f>
        <v>8</v>
      </c>
      <c r="BC22" s="383">
        <f>SUM(BC23:BC33)</f>
        <v>8</v>
      </c>
      <c r="BD22" s="383">
        <f t="shared" ref="BD22" si="207">SUM(BD23:BD33)</f>
        <v>8</v>
      </c>
      <c r="BE22" s="383">
        <f t="shared" ref="BE22" si="208">SUM(BE23:BE33)</f>
        <v>8</v>
      </c>
      <c r="BF22" s="383">
        <f t="shared" ref="BF22" si="209">SUM(BF23:BF33)</f>
        <v>8</v>
      </c>
      <c r="BG22" s="383">
        <f t="shared" ref="BG22" si="210">SUM(BG23:BG33)</f>
        <v>8</v>
      </c>
      <c r="BH22" s="383">
        <f t="shared" ref="BH22" si="211">SUM(BH23:BH33)</f>
        <v>8</v>
      </c>
      <c r="BI22" s="383">
        <f t="shared" ref="BI22" si="212">SUM(BI23:BI33)</f>
        <v>8</v>
      </c>
      <c r="BJ22" s="383">
        <f t="shared" ref="BJ22" si="213">SUM(BJ23:BJ33)</f>
        <v>8</v>
      </c>
      <c r="BK22" s="383">
        <f t="shared" ref="BK22" si="214">SUM(BK23:BK33)</f>
        <v>8</v>
      </c>
      <c r="BL22" s="383">
        <f t="shared" ref="BL22" si="215">SUM(BL23:BL33)</f>
        <v>8</v>
      </c>
      <c r="BM22" s="383">
        <f t="shared" ref="BM22" si="216">SUM(BM23:BM33)</f>
        <v>8</v>
      </c>
      <c r="BN22" s="383">
        <f t="shared" ref="BN22" si="217">SUM(BN23:BN33)</f>
        <v>8</v>
      </c>
      <c r="BO22" s="384">
        <f>BN22</f>
        <v>8</v>
      </c>
      <c r="BP22" s="383">
        <f>SUM(BP23:BP33)</f>
        <v>8</v>
      </c>
      <c r="BQ22" s="383">
        <f t="shared" ref="BQ22" si="218">SUM(BQ23:BQ33)</f>
        <v>8</v>
      </c>
      <c r="BR22" s="383">
        <f t="shared" ref="BR22" si="219">SUM(BR23:BR33)</f>
        <v>8</v>
      </c>
      <c r="BS22" s="383">
        <f t="shared" ref="BS22" si="220">SUM(BS23:BS33)</f>
        <v>8</v>
      </c>
      <c r="BT22" s="383">
        <f t="shared" ref="BT22" si="221">SUM(BT23:BT33)</f>
        <v>8</v>
      </c>
      <c r="BU22" s="383">
        <f t="shared" ref="BU22" si="222">SUM(BU23:BU33)</f>
        <v>8</v>
      </c>
      <c r="BV22" s="383">
        <f t="shared" ref="BV22" si="223">SUM(BV23:BV33)</f>
        <v>8</v>
      </c>
      <c r="BW22" s="383">
        <f t="shared" ref="BW22" si="224">SUM(BW23:BW33)</f>
        <v>8</v>
      </c>
      <c r="BX22" s="383">
        <f t="shared" ref="BX22" si="225">SUM(BX23:BX33)</f>
        <v>8</v>
      </c>
      <c r="BY22" s="383">
        <f t="shared" ref="BY22" si="226">SUM(BY23:BY33)</f>
        <v>8</v>
      </c>
      <c r="BZ22" s="383">
        <f t="shared" ref="BZ22" si="227">SUM(BZ23:BZ33)</f>
        <v>8</v>
      </c>
      <c r="CA22" s="383">
        <f t="shared" ref="CA22" si="228">SUM(CA23:CA33)</f>
        <v>8</v>
      </c>
      <c r="CB22" s="384">
        <f>CA22</f>
        <v>8</v>
      </c>
      <c r="CC22" s="383">
        <f>SUM(CC23:CC33)</f>
        <v>8</v>
      </c>
      <c r="CD22" s="383">
        <f t="shared" ref="CD22" si="229">SUM(CD23:CD33)</f>
        <v>8</v>
      </c>
      <c r="CE22" s="383">
        <f t="shared" ref="CE22" si="230">SUM(CE23:CE33)</f>
        <v>8</v>
      </c>
      <c r="CF22" s="383">
        <f t="shared" ref="CF22" si="231">SUM(CF23:CF33)</f>
        <v>8</v>
      </c>
      <c r="CG22" s="383">
        <f t="shared" ref="CG22" si="232">SUM(CG23:CG33)</f>
        <v>8</v>
      </c>
      <c r="CH22" s="383">
        <f t="shared" ref="CH22" si="233">SUM(CH23:CH33)</f>
        <v>8</v>
      </c>
      <c r="CI22" s="383">
        <f t="shared" ref="CI22" si="234">SUM(CI23:CI33)</f>
        <v>8</v>
      </c>
      <c r="CJ22" s="383">
        <f t="shared" ref="CJ22" si="235">SUM(CJ23:CJ33)</f>
        <v>8</v>
      </c>
      <c r="CK22" s="383">
        <f t="shared" ref="CK22" si="236">SUM(CK23:CK33)</f>
        <v>8</v>
      </c>
      <c r="CL22" s="383">
        <f t="shared" ref="CL22" si="237">SUM(CL23:CL33)</f>
        <v>8</v>
      </c>
      <c r="CM22" s="383">
        <f t="shared" ref="CM22" si="238">SUM(CM23:CM33)</f>
        <v>8</v>
      </c>
      <c r="CN22" s="383">
        <f t="shared" ref="CN22" si="239">SUM(CN23:CN33)</f>
        <v>8</v>
      </c>
      <c r="CO22" s="384">
        <f>CN22</f>
        <v>8</v>
      </c>
      <c r="CP22" s="383">
        <f>SUM(CP23:CP33)</f>
        <v>8</v>
      </c>
      <c r="CQ22" s="383">
        <f t="shared" ref="CQ22" si="240">SUM(CQ23:CQ33)</f>
        <v>8</v>
      </c>
      <c r="CR22" s="383">
        <f t="shared" ref="CR22" si="241">SUM(CR23:CR33)</f>
        <v>8</v>
      </c>
      <c r="CS22" s="383">
        <f t="shared" ref="CS22" si="242">SUM(CS23:CS33)</f>
        <v>8</v>
      </c>
      <c r="CT22" s="383">
        <f t="shared" ref="CT22" si="243">SUM(CT23:CT33)</f>
        <v>8</v>
      </c>
      <c r="CU22" s="383">
        <f t="shared" ref="CU22" si="244">SUM(CU23:CU33)</f>
        <v>8</v>
      </c>
      <c r="CV22" s="383">
        <f t="shared" ref="CV22" si="245">SUM(CV23:CV33)</f>
        <v>8</v>
      </c>
      <c r="CW22" s="383">
        <f t="shared" ref="CW22" si="246">SUM(CW23:CW33)</f>
        <v>8</v>
      </c>
      <c r="CX22" s="383">
        <f t="shared" ref="CX22" si="247">SUM(CX23:CX33)</f>
        <v>8</v>
      </c>
      <c r="CY22" s="383">
        <f t="shared" ref="CY22" si="248">SUM(CY23:CY33)</f>
        <v>8</v>
      </c>
      <c r="CZ22" s="383">
        <f t="shared" ref="CZ22" si="249">SUM(CZ23:CZ33)</f>
        <v>8</v>
      </c>
      <c r="DA22" s="383">
        <f t="shared" ref="DA22" si="250">SUM(DA23:DA33)</f>
        <v>8</v>
      </c>
      <c r="DB22" s="384">
        <f>DA22</f>
        <v>8</v>
      </c>
    </row>
    <row r="23" spans="2:106" s="3" customFormat="1" ht="13.2" outlineLevel="1">
      <c r="B23" s="158" t="str">
        <f>B8</f>
        <v>CEO</v>
      </c>
      <c r="C23" s="156" cm="1">
        <f t="array" ref="C23">SUMPRODUCT(TRANSPOSE(Assumptions!$D88:$F88),Headcount!C$49:C$51)</f>
        <v>0</v>
      </c>
      <c r="D23" s="156" cm="1">
        <f t="array" ref="D23">SUMPRODUCT(TRANSPOSE(Assumptions!$D88:$F88),Headcount!D$49:D$51)</f>
        <v>0</v>
      </c>
      <c r="E23" s="156" cm="1">
        <f t="array" ref="E23">SUMPRODUCT(TRANSPOSE(Assumptions!$D88:$F88),Headcount!E$49:E$51)</f>
        <v>0</v>
      </c>
      <c r="F23" s="156" cm="1">
        <f t="array" ref="F23">SUMPRODUCT(TRANSPOSE(Assumptions!$D88:$F88),Headcount!F$49:F$51)</f>
        <v>0</v>
      </c>
      <c r="G23" s="156" cm="1">
        <f t="array" ref="G23">SUMPRODUCT(TRANSPOSE(Assumptions!$D88:$F88),Headcount!G$49:G$51)</f>
        <v>0</v>
      </c>
      <c r="H23" s="156" cm="1">
        <f t="array" ref="H23">SUMPRODUCT(TRANSPOSE(Assumptions!$D88:$F88),Headcount!H$49:H$51)</f>
        <v>0</v>
      </c>
      <c r="I23" s="156" cm="1">
        <f t="array" ref="I23">SUMPRODUCT(TRANSPOSE(Assumptions!$D88:$F88),Headcount!I$49:I$51)</f>
        <v>0</v>
      </c>
      <c r="J23" s="156" cm="1">
        <f t="array" ref="J23">SUMPRODUCT(TRANSPOSE(Assumptions!$D88:$F88),Headcount!J$49:J$51)</f>
        <v>0</v>
      </c>
      <c r="K23" s="156" cm="1">
        <f t="array" ref="K23">SUMPRODUCT(TRANSPOSE(Assumptions!$D88:$F88),Headcount!K$49:K$51)</f>
        <v>0</v>
      </c>
      <c r="L23" s="156" cm="1">
        <f t="array" ref="L23">SUMPRODUCT(TRANSPOSE(Assumptions!$D88:$F88),Headcount!L$49:L$51)</f>
        <v>0</v>
      </c>
      <c r="M23" s="156" cm="1">
        <f t="array" ref="M23">SUMPRODUCT(TRANSPOSE(Assumptions!$D88:$F88),Headcount!M$49:M$51)</f>
        <v>0</v>
      </c>
      <c r="N23" s="156" cm="1">
        <f t="array" ref="N23">SUMPRODUCT(TRANSPOSE(Assumptions!$D88:$F88),Headcount!N$49:N$51)</f>
        <v>0</v>
      </c>
      <c r="O23" s="385">
        <f>N23</f>
        <v>0</v>
      </c>
      <c r="P23" s="156" cm="1">
        <f t="array" ref="P23">SUMPRODUCT(TRANSPOSE(Assumptions!$D88:$F88),Headcount!P$49:P$51)</f>
        <v>1</v>
      </c>
      <c r="Q23" s="156" cm="1">
        <f t="array" ref="Q23">SUMPRODUCT(TRANSPOSE(Assumptions!$D88:$F88),Headcount!Q$49:Q$51)</f>
        <v>1</v>
      </c>
      <c r="R23" s="156" cm="1">
        <f t="array" ref="R23">SUMPRODUCT(TRANSPOSE(Assumptions!$D88:$F88),Headcount!R$49:R$51)</f>
        <v>1</v>
      </c>
      <c r="S23" s="156" cm="1">
        <f t="array" ref="S23">SUMPRODUCT(TRANSPOSE(Assumptions!$D88:$F88),Headcount!S$49:S$51)</f>
        <v>1</v>
      </c>
      <c r="T23" s="156" cm="1">
        <f t="array" ref="T23">SUMPRODUCT(TRANSPOSE(Assumptions!$D88:$F88),Headcount!T$49:T$51)</f>
        <v>1</v>
      </c>
      <c r="U23" s="156" cm="1">
        <f t="array" ref="U23">SUMPRODUCT(TRANSPOSE(Assumptions!$D88:$F88),Headcount!U$49:U$51)</f>
        <v>1</v>
      </c>
      <c r="V23" s="156" cm="1">
        <f t="array" ref="V23">SUMPRODUCT(TRANSPOSE(Assumptions!$D88:$F88),Headcount!V$49:V$51)</f>
        <v>1</v>
      </c>
      <c r="W23" s="156" cm="1">
        <f t="array" ref="W23">SUMPRODUCT(TRANSPOSE(Assumptions!$D88:$F88),Headcount!W$49:W$51)</f>
        <v>1</v>
      </c>
      <c r="X23" s="156" cm="1">
        <f t="array" ref="X23">SUMPRODUCT(TRANSPOSE(Assumptions!$D88:$F88),Headcount!X$49:X$51)</f>
        <v>1</v>
      </c>
      <c r="Y23" s="156" cm="1">
        <f t="array" ref="Y23">SUMPRODUCT(TRANSPOSE(Assumptions!$D88:$F88),Headcount!Y$49:Y$51)</f>
        <v>1</v>
      </c>
      <c r="Z23" s="156" cm="1">
        <f t="array" ref="Z23">SUMPRODUCT(TRANSPOSE(Assumptions!$D88:$F88),Headcount!Z$49:Z$51)</f>
        <v>1</v>
      </c>
      <c r="AA23" s="156" cm="1">
        <f t="array" ref="AA23">SUMPRODUCT(TRANSPOSE(Assumptions!$D88:$F88),Headcount!AA$49:AA$51)</f>
        <v>1</v>
      </c>
      <c r="AB23" s="385">
        <f>AA23</f>
        <v>1</v>
      </c>
      <c r="AC23" s="156" cm="1">
        <f t="array" ref="AC23">SUMPRODUCT(TRANSPOSE(Assumptions!$D88:$F88),Headcount!AC$49:AC$51)</f>
        <v>1</v>
      </c>
      <c r="AD23" s="156" cm="1">
        <f t="array" ref="AD23">SUMPRODUCT(TRANSPOSE(Assumptions!$D88:$F88),Headcount!AD$49:AD$51)</f>
        <v>1</v>
      </c>
      <c r="AE23" s="156" cm="1">
        <f t="array" ref="AE23">SUMPRODUCT(TRANSPOSE(Assumptions!$D88:$F88),Headcount!AE$49:AE$51)</f>
        <v>1</v>
      </c>
      <c r="AF23" s="156" cm="1">
        <f t="array" ref="AF23">SUMPRODUCT(TRANSPOSE(Assumptions!$D88:$F88),Headcount!AF$49:AF$51)</f>
        <v>1</v>
      </c>
      <c r="AG23" s="156" cm="1">
        <f t="array" ref="AG23">SUMPRODUCT(TRANSPOSE(Assumptions!$D88:$F88),Headcount!AG$49:AG$51)</f>
        <v>1</v>
      </c>
      <c r="AH23" s="156" cm="1">
        <f t="array" ref="AH23">SUMPRODUCT(TRANSPOSE(Assumptions!$D88:$F88),Headcount!AH$49:AH$51)</f>
        <v>1</v>
      </c>
      <c r="AI23" s="156" cm="1">
        <f t="array" ref="AI23">SUMPRODUCT(TRANSPOSE(Assumptions!$D88:$F88),Headcount!AI$49:AI$51)</f>
        <v>1</v>
      </c>
      <c r="AJ23" s="156" cm="1">
        <f t="array" ref="AJ23">SUMPRODUCT(TRANSPOSE(Assumptions!$D88:$F88),Headcount!AJ$49:AJ$51)</f>
        <v>1</v>
      </c>
      <c r="AK23" s="156" cm="1">
        <f t="array" ref="AK23">SUMPRODUCT(TRANSPOSE(Assumptions!$D88:$F88),Headcount!AK$49:AK$51)</f>
        <v>1</v>
      </c>
      <c r="AL23" s="156" cm="1">
        <f t="array" ref="AL23">SUMPRODUCT(TRANSPOSE(Assumptions!$D88:$F88),Headcount!AL$49:AL$51)</f>
        <v>1</v>
      </c>
      <c r="AM23" s="156" cm="1">
        <f t="array" ref="AM23">SUMPRODUCT(TRANSPOSE(Assumptions!$D88:$F88),Headcount!AM$49:AM$51)</f>
        <v>1</v>
      </c>
      <c r="AN23" s="156" cm="1">
        <f t="array" ref="AN23">SUMPRODUCT(TRANSPOSE(Assumptions!$D88:$F88),Headcount!AN$49:AN$51)</f>
        <v>1</v>
      </c>
      <c r="AO23" s="385">
        <f>AN23</f>
        <v>1</v>
      </c>
      <c r="AP23" s="156" cm="1">
        <f t="array" ref="AP23">SUMPRODUCT(TRANSPOSE(Assumptions!$D88:$F88),Headcount!AP$49:AP$51)</f>
        <v>1</v>
      </c>
      <c r="AQ23" s="156" cm="1">
        <f t="array" ref="AQ23">SUMPRODUCT(TRANSPOSE(Assumptions!$D88:$F88),Headcount!AQ$49:AQ$51)</f>
        <v>1</v>
      </c>
      <c r="AR23" s="156" cm="1">
        <f t="array" ref="AR23">SUMPRODUCT(TRANSPOSE(Assumptions!$D88:$F88),Headcount!AR$49:AR$51)</f>
        <v>1</v>
      </c>
      <c r="AS23" s="156" cm="1">
        <f t="array" ref="AS23">SUMPRODUCT(TRANSPOSE(Assumptions!$D88:$F88),Headcount!AS$49:AS$51)</f>
        <v>1</v>
      </c>
      <c r="AT23" s="156" cm="1">
        <f t="array" ref="AT23">SUMPRODUCT(TRANSPOSE(Assumptions!$D88:$F88),Headcount!AT$49:AT$51)</f>
        <v>1</v>
      </c>
      <c r="AU23" s="156" cm="1">
        <f t="array" ref="AU23">SUMPRODUCT(TRANSPOSE(Assumptions!$D88:$F88),Headcount!AU$49:AU$51)</f>
        <v>1</v>
      </c>
      <c r="AV23" s="156" cm="1">
        <f t="array" ref="AV23">SUMPRODUCT(TRANSPOSE(Assumptions!$D88:$F88),Headcount!AV$49:AV$51)</f>
        <v>1</v>
      </c>
      <c r="AW23" s="156" cm="1">
        <f t="array" ref="AW23">SUMPRODUCT(TRANSPOSE(Assumptions!$D88:$F88),Headcount!AW$49:AW$51)</f>
        <v>1</v>
      </c>
      <c r="AX23" s="156" cm="1">
        <f t="array" ref="AX23">SUMPRODUCT(TRANSPOSE(Assumptions!$D88:$F88),Headcount!AX$49:AX$51)</f>
        <v>1</v>
      </c>
      <c r="AY23" s="156" cm="1">
        <f t="array" ref="AY23">SUMPRODUCT(TRANSPOSE(Assumptions!$D88:$F88),Headcount!AY$49:AY$51)</f>
        <v>1</v>
      </c>
      <c r="AZ23" s="156" cm="1">
        <f t="array" ref="AZ23">SUMPRODUCT(TRANSPOSE(Assumptions!$D88:$F88),Headcount!AZ$49:AZ$51)</f>
        <v>1</v>
      </c>
      <c r="BA23" s="156" cm="1">
        <f t="array" ref="BA23">SUMPRODUCT(TRANSPOSE(Assumptions!$D88:$F88),Headcount!BA$49:BA$51)</f>
        <v>1</v>
      </c>
      <c r="BB23" s="385">
        <f>BA23</f>
        <v>1</v>
      </c>
      <c r="BC23" s="156" cm="1">
        <f t="array" ref="BC23">SUMPRODUCT(TRANSPOSE(Assumptions!$D88:$F88),Headcount!BC$49:BC$51)</f>
        <v>1</v>
      </c>
      <c r="BD23" s="156" cm="1">
        <f t="array" ref="BD23">SUMPRODUCT(TRANSPOSE(Assumptions!$D88:$F88),Headcount!BD$49:BD$51)</f>
        <v>1</v>
      </c>
      <c r="BE23" s="156" cm="1">
        <f t="array" ref="BE23">SUMPRODUCT(TRANSPOSE(Assumptions!$D88:$F88),Headcount!BE$49:BE$51)</f>
        <v>1</v>
      </c>
      <c r="BF23" s="156" cm="1">
        <f t="array" ref="BF23">SUMPRODUCT(TRANSPOSE(Assumptions!$D88:$F88),Headcount!BF$49:BF$51)</f>
        <v>1</v>
      </c>
      <c r="BG23" s="156" cm="1">
        <f t="array" ref="BG23">SUMPRODUCT(TRANSPOSE(Assumptions!$D88:$F88),Headcount!BG$49:BG$51)</f>
        <v>1</v>
      </c>
      <c r="BH23" s="156" cm="1">
        <f t="array" ref="BH23">SUMPRODUCT(TRANSPOSE(Assumptions!$D88:$F88),Headcount!BH$49:BH$51)</f>
        <v>1</v>
      </c>
      <c r="BI23" s="156" cm="1">
        <f t="array" ref="BI23">SUMPRODUCT(TRANSPOSE(Assumptions!$D88:$F88),Headcount!BI$49:BI$51)</f>
        <v>1</v>
      </c>
      <c r="BJ23" s="156" cm="1">
        <f t="array" ref="BJ23">SUMPRODUCT(TRANSPOSE(Assumptions!$D88:$F88),Headcount!BJ$49:BJ$51)</f>
        <v>1</v>
      </c>
      <c r="BK23" s="156" cm="1">
        <f t="array" ref="BK23">SUMPRODUCT(TRANSPOSE(Assumptions!$D88:$F88),Headcount!BK$49:BK$51)</f>
        <v>1</v>
      </c>
      <c r="BL23" s="156" cm="1">
        <f t="array" ref="BL23">SUMPRODUCT(TRANSPOSE(Assumptions!$D88:$F88),Headcount!BL$49:BL$51)</f>
        <v>1</v>
      </c>
      <c r="BM23" s="156" cm="1">
        <f t="array" ref="BM23">SUMPRODUCT(TRANSPOSE(Assumptions!$D88:$F88),Headcount!BM$49:BM$51)</f>
        <v>1</v>
      </c>
      <c r="BN23" s="156" cm="1">
        <f t="array" ref="BN23">SUMPRODUCT(TRANSPOSE(Assumptions!$D88:$F88),Headcount!BN$49:BN$51)</f>
        <v>1</v>
      </c>
      <c r="BO23" s="385">
        <f>BN23</f>
        <v>1</v>
      </c>
      <c r="BP23" s="156" cm="1">
        <f t="array" ref="BP23">SUMPRODUCT(TRANSPOSE(Assumptions!$D88:$F88),Headcount!BP$49:BP$51)</f>
        <v>1</v>
      </c>
      <c r="BQ23" s="156" cm="1">
        <f t="array" ref="BQ23">SUMPRODUCT(TRANSPOSE(Assumptions!$D88:$F88),Headcount!BQ$49:BQ$51)</f>
        <v>1</v>
      </c>
      <c r="BR23" s="156" cm="1">
        <f t="array" ref="BR23">SUMPRODUCT(TRANSPOSE(Assumptions!$D88:$F88),Headcount!BR$49:BR$51)</f>
        <v>1</v>
      </c>
      <c r="BS23" s="156" cm="1">
        <f t="array" ref="BS23">SUMPRODUCT(TRANSPOSE(Assumptions!$D88:$F88),Headcount!BS$49:BS$51)</f>
        <v>1</v>
      </c>
      <c r="BT23" s="156" cm="1">
        <f t="array" ref="BT23">SUMPRODUCT(TRANSPOSE(Assumptions!$D88:$F88),Headcount!BT$49:BT$51)</f>
        <v>1</v>
      </c>
      <c r="BU23" s="156" cm="1">
        <f t="array" ref="BU23">SUMPRODUCT(TRANSPOSE(Assumptions!$D88:$F88),Headcount!BU$49:BU$51)</f>
        <v>1</v>
      </c>
      <c r="BV23" s="156" cm="1">
        <f t="array" ref="BV23">SUMPRODUCT(TRANSPOSE(Assumptions!$D88:$F88),Headcount!BV$49:BV$51)</f>
        <v>1</v>
      </c>
      <c r="BW23" s="156" cm="1">
        <f t="array" ref="BW23">SUMPRODUCT(TRANSPOSE(Assumptions!$D88:$F88),Headcount!BW$49:BW$51)</f>
        <v>1</v>
      </c>
      <c r="BX23" s="156" cm="1">
        <f t="array" ref="BX23">SUMPRODUCT(TRANSPOSE(Assumptions!$D88:$F88),Headcount!BX$49:BX$51)</f>
        <v>1</v>
      </c>
      <c r="BY23" s="156" cm="1">
        <f t="array" ref="BY23">SUMPRODUCT(TRANSPOSE(Assumptions!$D88:$F88),Headcount!BY$49:BY$51)</f>
        <v>1</v>
      </c>
      <c r="BZ23" s="156" cm="1">
        <f t="array" ref="BZ23">SUMPRODUCT(TRANSPOSE(Assumptions!$D88:$F88),Headcount!BZ$49:BZ$51)</f>
        <v>1</v>
      </c>
      <c r="CA23" s="156" cm="1">
        <f t="array" ref="CA23">SUMPRODUCT(TRANSPOSE(Assumptions!$D88:$F88),Headcount!CA$49:CA$51)</f>
        <v>1</v>
      </c>
      <c r="CB23" s="385">
        <f>CA23</f>
        <v>1</v>
      </c>
      <c r="CC23" s="156" cm="1">
        <f t="array" ref="CC23">SUMPRODUCT(TRANSPOSE(Assumptions!$D88:$F88),Headcount!CC$49:CC$51)</f>
        <v>1</v>
      </c>
      <c r="CD23" s="156" cm="1">
        <f t="array" ref="CD23">SUMPRODUCT(TRANSPOSE(Assumptions!$D88:$F88),Headcount!CD$49:CD$51)</f>
        <v>1</v>
      </c>
      <c r="CE23" s="156" cm="1">
        <f t="array" ref="CE23">SUMPRODUCT(TRANSPOSE(Assumptions!$D88:$F88),Headcount!CE$49:CE$51)</f>
        <v>1</v>
      </c>
      <c r="CF23" s="156" cm="1">
        <f t="array" ref="CF23">SUMPRODUCT(TRANSPOSE(Assumptions!$D88:$F88),Headcount!CF$49:CF$51)</f>
        <v>1</v>
      </c>
      <c r="CG23" s="156" cm="1">
        <f t="array" ref="CG23">SUMPRODUCT(TRANSPOSE(Assumptions!$D88:$F88),Headcount!CG$49:CG$51)</f>
        <v>1</v>
      </c>
      <c r="CH23" s="156" cm="1">
        <f t="array" ref="CH23">SUMPRODUCT(TRANSPOSE(Assumptions!$D88:$F88),Headcount!CH$49:CH$51)</f>
        <v>1</v>
      </c>
      <c r="CI23" s="156" cm="1">
        <f t="array" ref="CI23">SUMPRODUCT(TRANSPOSE(Assumptions!$D88:$F88),Headcount!CI$49:CI$51)</f>
        <v>1</v>
      </c>
      <c r="CJ23" s="156" cm="1">
        <f t="array" ref="CJ23">SUMPRODUCT(TRANSPOSE(Assumptions!$D88:$F88),Headcount!CJ$49:CJ$51)</f>
        <v>1</v>
      </c>
      <c r="CK23" s="156" cm="1">
        <f t="array" ref="CK23">SUMPRODUCT(TRANSPOSE(Assumptions!$D88:$F88),Headcount!CK$49:CK$51)</f>
        <v>1</v>
      </c>
      <c r="CL23" s="156" cm="1">
        <f t="array" ref="CL23">SUMPRODUCT(TRANSPOSE(Assumptions!$D88:$F88),Headcount!CL$49:CL$51)</f>
        <v>1</v>
      </c>
      <c r="CM23" s="156" cm="1">
        <f t="array" ref="CM23">SUMPRODUCT(TRANSPOSE(Assumptions!$D88:$F88),Headcount!CM$49:CM$51)</f>
        <v>1</v>
      </c>
      <c r="CN23" s="156" cm="1">
        <f t="array" ref="CN23">SUMPRODUCT(TRANSPOSE(Assumptions!$D88:$F88),Headcount!CN$49:CN$51)</f>
        <v>1</v>
      </c>
      <c r="CO23" s="385">
        <f>CN23</f>
        <v>1</v>
      </c>
      <c r="CP23" s="156" cm="1">
        <f t="array" ref="CP23">SUMPRODUCT(TRANSPOSE(Assumptions!$D88:$F88),Headcount!CP$49:CP$51)</f>
        <v>1</v>
      </c>
      <c r="CQ23" s="156" cm="1">
        <f t="array" ref="CQ23">SUMPRODUCT(TRANSPOSE(Assumptions!$D88:$F88),Headcount!CQ$49:CQ$51)</f>
        <v>1</v>
      </c>
      <c r="CR23" s="156" cm="1">
        <f t="array" ref="CR23">SUMPRODUCT(TRANSPOSE(Assumptions!$D88:$F88),Headcount!CR$49:CR$51)</f>
        <v>1</v>
      </c>
      <c r="CS23" s="156" cm="1">
        <f t="array" ref="CS23">SUMPRODUCT(TRANSPOSE(Assumptions!$D88:$F88),Headcount!CS$49:CS$51)</f>
        <v>1</v>
      </c>
      <c r="CT23" s="156" cm="1">
        <f t="array" ref="CT23">SUMPRODUCT(TRANSPOSE(Assumptions!$D88:$F88),Headcount!CT$49:CT$51)</f>
        <v>1</v>
      </c>
      <c r="CU23" s="156" cm="1">
        <f t="array" ref="CU23">SUMPRODUCT(TRANSPOSE(Assumptions!$D88:$F88),Headcount!CU$49:CU$51)</f>
        <v>1</v>
      </c>
      <c r="CV23" s="156" cm="1">
        <f t="array" ref="CV23">SUMPRODUCT(TRANSPOSE(Assumptions!$D88:$F88),Headcount!CV$49:CV$51)</f>
        <v>1</v>
      </c>
      <c r="CW23" s="156" cm="1">
        <f t="array" ref="CW23">SUMPRODUCT(TRANSPOSE(Assumptions!$D88:$F88),Headcount!CW$49:CW$51)</f>
        <v>1</v>
      </c>
      <c r="CX23" s="156" cm="1">
        <f t="array" ref="CX23">SUMPRODUCT(TRANSPOSE(Assumptions!$D88:$F88),Headcount!CX$49:CX$51)</f>
        <v>1</v>
      </c>
      <c r="CY23" s="156" cm="1">
        <f t="array" ref="CY23">SUMPRODUCT(TRANSPOSE(Assumptions!$D88:$F88),Headcount!CY$49:CY$51)</f>
        <v>1</v>
      </c>
      <c r="CZ23" s="156" cm="1">
        <f t="array" ref="CZ23">SUMPRODUCT(TRANSPOSE(Assumptions!$D88:$F88),Headcount!CZ$49:CZ$51)</f>
        <v>1</v>
      </c>
      <c r="DA23" s="156" cm="1">
        <f t="array" ref="DA23">SUMPRODUCT(TRANSPOSE(Assumptions!$D88:$F88),Headcount!DA$49:DA$51)</f>
        <v>1</v>
      </c>
      <c r="DB23" s="385">
        <f>DA23</f>
        <v>1</v>
      </c>
    </row>
    <row r="24" spans="2:106" s="3" customFormat="1" ht="13.2" outlineLevel="1">
      <c r="B24" s="158" t="str">
        <f t="shared" ref="B24:B32" si="251">B9</f>
        <v>Technical Lead</v>
      </c>
      <c r="C24" s="156" cm="1">
        <f t="array" ref="C24">SUMPRODUCT(TRANSPOSE(Assumptions!$D89:$F89),Headcount!C$49:C$51)</f>
        <v>1</v>
      </c>
      <c r="D24" s="156" cm="1">
        <f t="array" ref="D24">SUMPRODUCT(TRANSPOSE(Assumptions!$D89:$F89),Headcount!D$49:D$51)</f>
        <v>1</v>
      </c>
      <c r="E24" s="156" cm="1">
        <f t="array" ref="E24">SUMPRODUCT(TRANSPOSE(Assumptions!$D89:$F89),Headcount!E$49:E$51)</f>
        <v>1</v>
      </c>
      <c r="F24" s="156" cm="1">
        <f t="array" ref="F24">SUMPRODUCT(TRANSPOSE(Assumptions!$D89:$F89),Headcount!F$49:F$51)</f>
        <v>1</v>
      </c>
      <c r="G24" s="156" cm="1">
        <f t="array" ref="G24">SUMPRODUCT(TRANSPOSE(Assumptions!$D89:$F89),Headcount!G$49:G$51)</f>
        <v>1</v>
      </c>
      <c r="H24" s="156" cm="1">
        <f t="array" ref="H24">SUMPRODUCT(TRANSPOSE(Assumptions!$D89:$F89),Headcount!H$49:H$51)</f>
        <v>1</v>
      </c>
      <c r="I24" s="156" cm="1">
        <f t="array" ref="I24">SUMPRODUCT(TRANSPOSE(Assumptions!$D89:$F89),Headcount!I$49:I$51)</f>
        <v>1</v>
      </c>
      <c r="J24" s="156" cm="1">
        <f t="array" ref="J24">SUMPRODUCT(TRANSPOSE(Assumptions!$D89:$F89),Headcount!J$49:J$51)</f>
        <v>1</v>
      </c>
      <c r="K24" s="156" cm="1">
        <f t="array" ref="K24">SUMPRODUCT(TRANSPOSE(Assumptions!$D89:$F89),Headcount!K$49:K$51)</f>
        <v>1</v>
      </c>
      <c r="L24" s="156" cm="1">
        <f t="array" ref="L24">SUMPRODUCT(TRANSPOSE(Assumptions!$D89:$F89),Headcount!L$49:L$51)</f>
        <v>1</v>
      </c>
      <c r="M24" s="156" cm="1">
        <f t="array" ref="M24">SUMPRODUCT(TRANSPOSE(Assumptions!$D89:$F89),Headcount!M$49:M$51)</f>
        <v>1</v>
      </c>
      <c r="N24" s="156" cm="1">
        <f t="array" ref="N24">SUMPRODUCT(TRANSPOSE(Assumptions!$D89:$F89),Headcount!N$49:N$51)</f>
        <v>1</v>
      </c>
      <c r="O24" s="385">
        <f t="shared" ref="O24:O32" si="252">N24</f>
        <v>1</v>
      </c>
      <c r="P24" s="156" cm="1">
        <f t="array" ref="P24">SUMPRODUCT(TRANSPOSE(Assumptions!$D89:$F89),Headcount!P$49:P$51)</f>
        <v>1</v>
      </c>
      <c r="Q24" s="156" cm="1">
        <f t="array" ref="Q24">SUMPRODUCT(TRANSPOSE(Assumptions!$D89:$F89),Headcount!Q$49:Q$51)</f>
        <v>1</v>
      </c>
      <c r="R24" s="156" cm="1">
        <f t="array" ref="R24">SUMPRODUCT(TRANSPOSE(Assumptions!$D89:$F89),Headcount!R$49:R$51)</f>
        <v>1</v>
      </c>
      <c r="S24" s="156" cm="1">
        <f t="array" ref="S24">SUMPRODUCT(TRANSPOSE(Assumptions!$D89:$F89),Headcount!S$49:S$51)</f>
        <v>1</v>
      </c>
      <c r="T24" s="156" cm="1">
        <f t="array" ref="T24">SUMPRODUCT(TRANSPOSE(Assumptions!$D89:$F89),Headcount!T$49:T$51)</f>
        <v>1</v>
      </c>
      <c r="U24" s="156" cm="1">
        <f t="array" ref="U24">SUMPRODUCT(TRANSPOSE(Assumptions!$D89:$F89),Headcount!U$49:U$51)</f>
        <v>1</v>
      </c>
      <c r="V24" s="156" cm="1">
        <f t="array" ref="V24">SUMPRODUCT(TRANSPOSE(Assumptions!$D89:$F89),Headcount!V$49:V$51)</f>
        <v>1</v>
      </c>
      <c r="W24" s="156" cm="1">
        <f t="array" ref="W24">SUMPRODUCT(TRANSPOSE(Assumptions!$D89:$F89),Headcount!W$49:W$51)</f>
        <v>1</v>
      </c>
      <c r="X24" s="156" cm="1">
        <f t="array" ref="X24">SUMPRODUCT(TRANSPOSE(Assumptions!$D89:$F89),Headcount!X$49:X$51)</f>
        <v>1</v>
      </c>
      <c r="Y24" s="156" cm="1">
        <f t="array" ref="Y24">SUMPRODUCT(TRANSPOSE(Assumptions!$D89:$F89),Headcount!Y$49:Y$51)</f>
        <v>1</v>
      </c>
      <c r="Z24" s="156" cm="1">
        <f t="array" ref="Z24">SUMPRODUCT(TRANSPOSE(Assumptions!$D89:$F89),Headcount!Z$49:Z$51)</f>
        <v>1</v>
      </c>
      <c r="AA24" s="156" cm="1">
        <f t="array" ref="AA24">SUMPRODUCT(TRANSPOSE(Assumptions!$D89:$F89),Headcount!AA$49:AA$51)</f>
        <v>1</v>
      </c>
      <c r="AB24" s="385">
        <f t="shared" ref="AB24:AB32" si="253">AA24</f>
        <v>1</v>
      </c>
      <c r="AC24" s="156" cm="1">
        <f t="array" ref="AC24">SUMPRODUCT(TRANSPOSE(Assumptions!$D89:$F89),Headcount!AC$49:AC$51)</f>
        <v>1</v>
      </c>
      <c r="AD24" s="156" cm="1">
        <f t="array" ref="AD24">SUMPRODUCT(TRANSPOSE(Assumptions!$D89:$F89),Headcount!AD$49:AD$51)</f>
        <v>1</v>
      </c>
      <c r="AE24" s="156" cm="1">
        <f t="array" ref="AE24">SUMPRODUCT(TRANSPOSE(Assumptions!$D89:$F89),Headcount!AE$49:AE$51)</f>
        <v>1</v>
      </c>
      <c r="AF24" s="156" cm="1">
        <f t="array" ref="AF24">SUMPRODUCT(TRANSPOSE(Assumptions!$D89:$F89),Headcount!AF$49:AF$51)</f>
        <v>1</v>
      </c>
      <c r="AG24" s="156" cm="1">
        <f t="array" ref="AG24">SUMPRODUCT(TRANSPOSE(Assumptions!$D89:$F89),Headcount!AG$49:AG$51)</f>
        <v>1</v>
      </c>
      <c r="AH24" s="156" cm="1">
        <f t="array" ref="AH24">SUMPRODUCT(TRANSPOSE(Assumptions!$D89:$F89),Headcount!AH$49:AH$51)</f>
        <v>1</v>
      </c>
      <c r="AI24" s="156" cm="1">
        <f t="array" ref="AI24">SUMPRODUCT(TRANSPOSE(Assumptions!$D89:$F89),Headcount!AI$49:AI$51)</f>
        <v>1</v>
      </c>
      <c r="AJ24" s="156" cm="1">
        <f t="array" ref="AJ24">SUMPRODUCT(TRANSPOSE(Assumptions!$D89:$F89),Headcount!AJ$49:AJ$51)</f>
        <v>1</v>
      </c>
      <c r="AK24" s="156" cm="1">
        <f t="array" ref="AK24">SUMPRODUCT(TRANSPOSE(Assumptions!$D89:$F89),Headcount!AK$49:AK$51)</f>
        <v>1</v>
      </c>
      <c r="AL24" s="156" cm="1">
        <f t="array" ref="AL24">SUMPRODUCT(TRANSPOSE(Assumptions!$D89:$F89),Headcount!AL$49:AL$51)</f>
        <v>1</v>
      </c>
      <c r="AM24" s="156" cm="1">
        <f t="array" ref="AM24">SUMPRODUCT(TRANSPOSE(Assumptions!$D89:$F89),Headcount!AM$49:AM$51)</f>
        <v>1</v>
      </c>
      <c r="AN24" s="156" cm="1">
        <f t="array" ref="AN24">SUMPRODUCT(TRANSPOSE(Assumptions!$D89:$F89),Headcount!AN$49:AN$51)</f>
        <v>1</v>
      </c>
      <c r="AO24" s="385">
        <f t="shared" ref="AO24:AO32" si="254">AN24</f>
        <v>1</v>
      </c>
      <c r="AP24" s="156" cm="1">
        <f t="array" ref="AP24">SUMPRODUCT(TRANSPOSE(Assumptions!$D89:$F89),Headcount!AP$49:AP$51)</f>
        <v>1</v>
      </c>
      <c r="AQ24" s="156" cm="1">
        <f t="array" ref="AQ24">SUMPRODUCT(TRANSPOSE(Assumptions!$D89:$F89),Headcount!AQ$49:AQ$51)</f>
        <v>1</v>
      </c>
      <c r="AR24" s="156" cm="1">
        <f t="array" ref="AR24">SUMPRODUCT(TRANSPOSE(Assumptions!$D89:$F89),Headcount!AR$49:AR$51)</f>
        <v>1</v>
      </c>
      <c r="AS24" s="156" cm="1">
        <f t="array" ref="AS24">SUMPRODUCT(TRANSPOSE(Assumptions!$D89:$F89),Headcount!AS$49:AS$51)</f>
        <v>1</v>
      </c>
      <c r="AT24" s="156" cm="1">
        <f t="array" ref="AT24">SUMPRODUCT(TRANSPOSE(Assumptions!$D89:$F89),Headcount!AT$49:AT$51)</f>
        <v>1</v>
      </c>
      <c r="AU24" s="156" cm="1">
        <f t="array" ref="AU24">SUMPRODUCT(TRANSPOSE(Assumptions!$D89:$F89),Headcount!AU$49:AU$51)</f>
        <v>1</v>
      </c>
      <c r="AV24" s="156" cm="1">
        <f t="array" ref="AV24">SUMPRODUCT(TRANSPOSE(Assumptions!$D89:$F89),Headcount!AV$49:AV$51)</f>
        <v>1</v>
      </c>
      <c r="AW24" s="156" cm="1">
        <f t="array" ref="AW24">SUMPRODUCT(TRANSPOSE(Assumptions!$D89:$F89),Headcount!AW$49:AW$51)</f>
        <v>1</v>
      </c>
      <c r="AX24" s="156" cm="1">
        <f t="array" ref="AX24">SUMPRODUCT(TRANSPOSE(Assumptions!$D89:$F89),Headcount!AX$49:AX$51)</f>
        <v>1</v>
      </c>
      <c r="AY24" s="156" cm="1">
        <f t="array" ref="AY24">SUMPRODUCT(TRANSPOSE(Assumptions!$D89:$F89),Headcount!AY$49:AY$51)</f>
        <v>1</v>
      </c>
      <c r="AZ24" s="156" cm="1">
        <f t="array" ref="AZ24">SUMPRODUCT(TRANSPOSE(Assumptions!$D89:$F89),Headcount!AZ$49:AZ$51)</f>
        <v>1</v>
      </c>
      <c r="BA24" s="156" cm="1">
        <f t="array" ref="BA24">SUMPRODUCT(TRANSPOSE(Assumptions!$D89:$F89),Headcount!BA$49:BA$51)</f>
        <v>1</v>
      </c>
      <c r="BB24" s="385">
        <f t="shared" ref="BB24:BB32" si="255">BA24</f>
        <v>1</v>
      </c>
      <c r="BC24" s="156" cm="1">
        <f t="array" ref="BC24">SUMPRODUCT(TRANSPOSE(Assumptions!$D89:$F89),Headcount!BC$49:BC$51)</f>
        <v>1</v>
      </c>
      <c r="BD24" s="156" cm="1">
        <f t="array" ref="BD24">SUMPRODUCT(TRANSPOSE(Assumptions!$D89:$F89),Headcount!BD$49:BD$51)</f>
        <v>1</v>
      </c>
      <c r="BE24" s="156" cm="1">
        <f t="array" ref="BE24">SUMPRODUCT(TRANSPOSE(Assumptions!$D89:$F89),Headcount!BE$49:BE$51)</f>
        <v>1</v>
      </c>
      <c r="BF24" s="156" cm="1">
        <f t="array" ref="BF24">SUMPRODUCT(TRANSPOSE(Assumptions!$D89:$F89),Headcount!BF$49:BF$51)</f>
        <v>1</v>
      </c>
      <c r="BG24" s="156" cm="1">
        <f t="array" ref="BG24">SUMPRODUCT(TRANSPOSE(Assumptions!$D89:$F89),Headcount!BG$49:BG$51)</f>
        <v>1</v>
      </c>
      <c r="BH24" s="156" cm="1">
        <f t="array" ref="BH24">SUMPRODUCT(TRANSPOSE(Assumptions!$D89:$F89),Headcount!BH$49:BH$51)</f>
        <v>1</v>
      </c>
      <c r="BI24" s="156" cm="1">
        <f t="array" ref="BI24">SUMPRODUCT(TRANSPOSE(Assumptions!$D89:$F89),Headcount!BI$49:BI$51)</f>
        <v>1</v>
      </c>
      <c r="BJ24" s="156" cm="1">
        <f t="array" ref="BJ24">SUMPRODUCT(TRANSPOSE(Assumptions!$D89:$F89),Headcount!BJ$49:BJ$51)</f>
        <v>1</v>
      </c>
      <c r="BK24" s="156" cm="1">
        <f t="array" ref="BK24">SUMPRODUCT(TRANSPOSE(Assumptions!$D89:$F89),Headcount!BK$49:BK$51)</f>
        <v>1</v>
      </c>
      <c r="BL24" s="156" cm="1">
        <f t="array" ref="BL24">SUMPRODUCT(TRANSPOSE(Assumptions!$D89:$F89),Headcount!BL$49:BL$51)</f>
        <v>1</v>
      </c>
      <c r="BM24" s="156" cm="1">
        <f t="array" ref="BM24">SUMPRODUCT(TRANSPOSE(Assumptions!$D89:$F89),Headcount!BM$49:BM$51)</f>
        <v>1</v>
      </c>
      <c r="BN24" s="156" cm="1">
        <f t="array" ref="BN24">SUMPRODUCT(TRANSPOSE(Assumptions!$D89:$F89),Headcount!BN$49:BN$51)</f>
        <v>1</v>
      </c>
      <c r="BO24" s="385">
        <f t="shared" ref="BO24:BO32" si="256">BN24</f>
        <v>1</v>
      </c>
      <c r="BP24" s="156" cm="1">
        <f t="array" ref="BP24">SUMPRODUCT(TRANSPOSE(Assumptions!$D89:$F89),Headcount!BP$49:BP$51)</f>
        <v>1</v>
      </c>
      <c r="BQ24" s="156" cm="1">
        <f t="array" ref="BQ24">SUMPRODUCT(TRANSPOSE(Assumptions!$D89:$F89),Headcount!BQ$49:BQ$51)</f>
        <v>1</v>
      </c>
      <c r="BR24" s="156" cm="1">
        <f t="array" ref="BR24">SUMPRODUCT(TRANSPOSE(Assumptions!$D89:$F89),Headcount!BR$49:BR$51)</f>
        <v>1</v>
      </c>
      <c r="BS24" s="156" cm="1">
        <f t="array" ref="BS24">SUMPRODUCT(TRANSPOSE(Assumptions!$D89:$F89),Headcount!BS$49:BS$51)</f>
        <v>1</v>
      </c>
      <c r="BT24" s="156" cm="1">
        <f t="array" ref="BT24">SUMPRODUCT(TRANSPOSE(Assumptions!$D89:$F89),Headcount!BT$49:BT$51)</f>
        <v>1</v>
      </c>
      <c r="BU24" s="156" cm="1">
        <f t="array" ref="BU24">SUMPRODUCT(TRANSPOSE(Assumptions!$D89:$F89),Headcount!BU$49:BU$51)</f>
        <v>1</v>
      </c>
      <c r="BV24" s="156" cm="1">
        <f t="array" ref="BV24">SUMPRODUCT(TRANSPOSE(Assumptions!$D89:$F89),Headcount!BV$49:BV$51)</f>
        <v>1</v>
      </c>
      <c r="BW24" s="156" cm="1">
        <f t="array" ref="BW24">SUMPRODUCT(TRANSPOSE(Assumptions!$D89:$F89),Headcount!BW$49:BW$51)</f>
        <v>1</v>
      </c>
      <c r="BX24" s="156" cm="1">
        <f t="array" ref="BX24">SUMPRODUCT(TRANSPOSE(Assumptions!$D89:$F89),Headcount!BX$49:BX$51)</f>
        <v>1</v>
      </c>
      <c r="BY24" s="156" cm="1">
        <f t="array" ref="BY24">SUMPRODUCT(TRANSPOSE(Assumptions!$D89:$F89),Headcount!BY$49:BY$51)</f>
        <v>1</v>
      </c>
      <c r="BZ24" s="156" cm="1">
        <f t="array" ref="BZ24">SUMPRODUCT(TRANSPOSE(Assumptions!$D89:$F89),Headcount!BZ$49:BZ$51)</f>
        <v>1</v>
      </c>
      <c r="CA24" s="156" cm="1">
        <f t="array" ref="CA24">SUMPRODUCT(TRANSPOSE(Assumptions!$D89:$F89),Headcount!CA$49:CA$51)</f>
        <v>1</v>
      </c>
      <c r="CB24" s="385">
        <f t="shared" ref="CB24:CB32" si="257">CA24</f>
        <v>1</v>
      </c>
      <c r="CC24" s="156" cm="1">
        <f t="array" ref="CC24">SUMPRODUCT(TRANSPOSE(Assumptions!$D89:$F89),Headcount!CC$49:CC$51)</f>
        <v>1</v>
      </c>
      <c r="CD24" s="156" cm="1">
        <f t="array" ref="CD24">SUMPRODUCT(TRANSPOSE(Assumptions!$D89:$F89),Headcount!CD$49:CD$51)</f>
        <v>1</v>
      </c>
      <c r="CE24" s="156" cm="1">
        <f t="array" ref="CE24">SUMPRODUCT(TRANSPOSE(Assumptions!$D89:$F89),Headcount!CE$49:CE$51)</f>
        <v>1</v>
      </c>
      <c r="CF24" s="156" cm="1">
        <f t="array" ref="CF24">SUMPRODUCT(TRANSPOSE(Assumptions!$D89:$F89),Headcount!CF$49:CF$51)</f>
        <v>1</v>
      </c>
      <c r="CG24" s="156" cm="1">
        <f t="array" ref="CG24">SUMPRODUCT(TRANSPOSE(Assumptions!$D89:$F89),Headcount!CG$49:CG$51)</f>
        <v>1</v>
      </c>
      <c r="CH24" s="156" cm="1">
        <f t="array" ref="CH24">SUMPRODUCT(TRANSPOSE(Assumptions!$D89:$F89),Headcount!CH$49:CH$51)</f>
        <v>1</v>
      </c>
      <c r="CI24" s="156" cm="1">
        <f t="array" ref="CI24">SUMPRODUCT(TRANSPOSE(Assumptions!$D89:$F89),Headcount!CI$49:CI$51)</f>
        <v>1</v>
      </c>
      <c r="CJ24" s="156" cm="1">
        <f t="array" ref="CJ24">SUMPRODUCT(TRANSPOSE(Assumptions!$D89:$F89),Headcount!CJ$49:CJ$51)</f>
        <v>1</v>
      </c>
      <c r="CK24" s="156" cm="1">
        <f t="array" ref="CK24">SUMPRODUCT(TRANSPOSE(Assumptions!$D89:$F89),Headcount!CK$49:CK$51)</f>
        <v>1</v>
      </c>
      <c r="CL24" s="156" cm="1">
        <f t="array" ref="CL24">SUMPRODUCT(TRANSPOSE(Assumptions!$D89:$F89),Headcount!CL$49:CL$51)</f>
        <v>1</v>
      </c>
      <c r="CM24" s="156" cm="1">
        <f t="array" ref="CM24">SUMPRODUCT(TRANSPOSE(Assumptions!$D89:$F89),Headcount!CM$49:CM$51)</f>
        <v>1</v>
      </c>
      <c r="CN24" s="156" cm="1">
        <f t="array" ref="CN24">SUMPRODUCT(TRANSPOSE(Assumptions!$D89:$F89),Headcount!CN$49:CN$51)</f>
        <v>1</v>
      </c>
      <c r="CO24" s="385">
        <f t="shared" ref="CO24:CO32" si="258">CN24</f>
        <v>1</v>
      </c>
      <c r="CP24" s="156" cm="1">
        <f t="array" ref="CP24">SUMPRODUCT(TRANSPOSE(Assumptions!$D89:$F89),Headcount!CP$49:CP$51)</f>
        <v>1</v>
      </c>
      <c r="CQ24" s="156" cm="1">
        <f t="array" ref="CQ24">SUMPRODUCT(TRANSPOSE(Assumptions!$D89:$F89),Headcount!CQ$49:CQ$51)</f>
        <v>1</v>
      </c>
      <c r="CR24" s="156" cm="1">
        <f t="array" ref="CR24">SUMPRODUCT(TRANSPOSE(Assumptions!$D89:$F89),Headcount!CR$49:CR$51)</f>
        <v>1</v>
      </c>
      <c r="CS24" s="156" cm="1">
        <f t="array" ref="CS24">SUMPRODUCT(TRANSPOSE(Assumptions!$D89:$F89),Headcount!CS$49:CS$51)</f>
        <v>1</v>
      </c>
      <c r="CT24" s="156" cm="1">
        <f t="array" ref="CT24">SUMPRODUCT(TRANSPOSE(Assumptions!$D89:$F89),Headcount!CT$49:CT$51)</f>
        <v>1</v>
      </c>
      <c r="CU24" s="156" cm="1">
        <f t="array" ref="CU24">SUMPRODUCT(TRANSPOSE(Assumptions!$D89:$F89),Headcount!CU$49:CU$51)</f>
        <v>1</v>
      </c>
      <c r="CV24" s="156" cm="1">
        <f t="array" ref="CV24">SUMPRODUCT(TRANSPOSE(Assumptions!$D89:$F89),Headcount!CV$49:CV$51)</f>
        <v>1</v>
      </c>
      <c r="CW24" s="156" cm="1">
        <f t="array" ref="CW24">SUMPRODUCT(TRANSPOSE(Assumptions!$D89:$F89),Headcount!CW$49:CW$51)</f>
        <v>1</v>
      </c>
      <c r="CX24" s="156" cm="1">
        <f t="array" ref="CX24">SUMPRODUCT(TRANSPOSE(Assumptions!$D89:$F89),Headcount!CX$49:CX$51)</f>
        <v>1</v>
      </c>
      <c r="CY24" s="156" cm="1">
        <f t="array" ref="CY24">SUMPRODUCT(TRANSPOSE(Assumptions!$D89:$F89),Headcount!CY$49:CY$51)</f>
        <v>1</v>
      </c>
      <c r="CZ24" s="156" cm="1">
        <f t="array" ref="CZ24">SUMPRODUCT(TRANSPOSE(Assumptions!$D89:$F89),Headcount!CZ$49:CZ$51)</f>
        <v>1</v>
      </c>
      <c r="DA24" s="156" cm="1">
        <f t="array" ref="DA24">SUMPRODUCT(TRANSPOSE(Assumptions!$D89:$F89),Headcount!DA$49:DA$51)</f>
        <v>1</v>
      </c>
      <c r="DB24" s="385">
        <f t="shared" ref="DB24:DB32" si="259">DA24</f>
        <v>1</v>
      </c>
    </row>
    <row r="25" spans="2:106" s="3" customFormat="1" ht="13.2" outlineLevel="1">
      <c r="B25" s="158" t="str">
        <f t="shared" si="251"/>
        <v>Compliance Officer</v>
      </c>
      <c r="C25" s="156" cm="1">
        <f t="array" ref="C25">SUMPRODUCT(TRANSPOSE(Assumptions!$D90:$F90),Headcount!C$49:C$51)</f>
        <v>0.5</v>
      </c>
      <c r="D25" s="156" cm="1">
        <f t="array" ref="D25">SUMPRODUCT(TRANSPOSE(Assumptions!$D90:$F90),Headcount!D$49:D$51)</f>
        <v>0.5</v>
      </c>
      <c r="E25" s="156" cm="1">
        <f t="array" ref="E25">SUMPRODUCT(TRANSPOSE(Assumptions!$D90:$F90),Headcount!E$49:E$51)</f>
        <v>0.5</v>
      </c>
      <c r="F25" s="156" cm="1">
        <f t="array" ref="F25">SUMPRODUCT(TRANSPOSE(Assumptions!$D90:$F90),Headcount!F$49:F$51)</f>
        <v>0.5</v>
      </c>
      <c r="G25" s="156" cm="1">
        <f t="array" ref="G25">SUMPRODUCT(TRANSPOSE(Assumptions!$D90:$F90),Headcount!G$49:G$51)</f>
        <v>0.5</v>
      </c>
      <c r="H25" s="156" cm="1">
        <f t="array" ref="H25">SUMPRODUCT(TRANSPOSE(Assumptions!$D90:$F90),Headcount!H$49:H$51)</f>
        <v>0.5</v>
      </c>
      <c r="I25" s="156" cm="1">
        <f t="array" ref="I25">SUMPRODUCT(TRANSPOSE(Assumptions!$D90:$F90),Headcount!I$49:I$51)</f>
        <v>0.5</v>
      </c>
      <c r="J25" s="156" cm="1">
        <f t="array" ref="J25">SUMPRODUCT(TRANSPOSE(Assumptions!$D90:$F90),Headcount!J$49:J$51)</f>
        <v>0.5</v>
      </c>
      <c r="K25" s="156" cm="1">
        <f t="array" ref="K25">SUMPRODUCT(TRANSPOSE(Assumptions!$D90:$F90),Headcount!K$49:K$51)</f>
        <v>0.5</v>
      </c>
      <c r="L25" s="156" cm="1">
        <f t="array" ref="L25">SUMPRODUCT(TRANSPOSE(Assumptions!$D90:$F90),Headcount!L$49:L$51)</f>
        <v>0.5</v>
      </c>
      <c r="M25" s="156" cm="1">
        <f t="array" ref="M25">SUMPRODUCT(TRANSPOSE(Assumptions!$D90:$F90),Headcount!M$49:M$51)</f>
        <v>0.5</v>
      </c>
      <c r="N25" s="156" cm="1">
        <f t="array" ref="N25">SUMPRODUCT(TRANSPOSE(Assumptions!$D90:$F90),Headcount!N$49:N$51)</f>
        <v>0.5</v>
      </c>
      <c r="O25" s="385">
        <f t="shared" si="252"/>
        <v>0.5</v>
      </c>
      <c r="P25" s="156" cm="1">
        <f t="array" ref="P25">SUMPRODUCT(TRANSPOSE(Assumptions!$D90:$F90),Headcount!P$49:P$51)</f>
        <v>1</v>
      </c>
      <c r="Q25" s="156" cm="1">
        <f t="array" ref="Q25">SUMPRODUCT(TRANSPOSE(Assumptions!$D90:$F90),Headcount!Q$49:Q$51)</f>
        <v>1</v>
      </c>
      <c r="R25" s="156" cm="1">
        <f t="array" ref="R25">SUMPRODUCT(TRANSPOSE(Assumptions!$D90:$F90),Headcount!R$49:R$51)</f>
        <v>1</v>
      </c>
      <c r="S25" s="156" cm="1">
        <f t="array" ref="S25">SUMPRODUCT(TRANSPOSE(Assumptions!$D90:$F90),Headcount!S$49:S$51)</f>
        <v>1</v>
      </c>
      <c r="T25" s="156" cm="1">
        <f t="array" ref="T25">SUMPRODUCT(TRANSPOSE(Assumptions!$D90:$F90),Headcount!T$49:T$51)</f>
        <v>1</v>
      </c>
      <c r="U25" s="156" cm="1">
        <f t="array" ref="U25">SUMPRODUCT(TRANSPOSE(Assumptions!$D90:$F90),Headcount!U$49:U$51)</f>
        <v>1</v>
      </c>
      <c r="V25" s="156" cm="1">
        <f t="array" ref="V25">SUMPRODUCT(TRANSPOSE(Assumptions!$D90:$F90),Headcount!V$49:V$51)</f>
        <v>1</v>
      </c>
      <c r="W25" s="156" cm="1">
        <f t="array" ref="W25">SUMPRODUCT(TRANSPOSE(Assumptions!$D90:$F90),Headcount!W$49:W$51)</f>
        <v>1</v>
      </c>
      <c r="X25" s="156" cm="1">
        <f t="array" ref="X25">SUMPRODUCT(TRANSPOSE(Assumptions!$D90:$F90),Headcount!X$49:X$51)</f>
        <v>1</v>
      </c>
      <c r="Y25" s="156" cm="1">
        <f t="array" ref="Y25">SUMPRODUCT(TRANSPOSE(Assumptions!$D90:$F90),Headcount!Y$49:Y$51)</f>
        <v>1</v>
      </c>
      <c r="Z25" s="156" cm="1">
        <f t="array" ref="Z25">SUMPRODUCT(TRANSPOSE(Assumptions!$D90:$F90),Headcount!Z$49:Z$51)</f>
        <v>1</v>
      </c>
      <c r="AA25" s="156" cm="1">
        <f t="array" ref="AA25">SUMPRODUCT(TRANSPOSE(Assumptions!$D90:$F90),Headcount!AA$49:AA$51)</f>
        <v>1</v>
      </c>
      <c r="AB25" s="385">
        <f t="shared" si="253"/>
        <v>1</v>
      </c>
      <c r="AC25" s="156" cm="1">
        <f t="array" ref="AC25">SUMPRODUCT(TRANSPOSE(Assumptions!$D90:$F90),Headcount!AC$49:AC$51)</f>
        <v>1</v>
      </c>
      <c r="AD25" s="156" cm="1">
        <f t="array" ref="AD25">SUMPRODUCT(TRANSPOSE(Assumptions!$D90:$F90),Headcount!AD$49:AD$51)</f>
        <v>1</v>
      </c>
      <c r="AE25" s="156" cm="1">
        <f t="array" ref="AE25">SUMPRODUCT(TRANSPOSE(Assumptions!$D90:$F90),Headcount!AE$49:AE$51)</f>
        <v>1</v>
      </c>
      <c r="AF25" s="156" cm="1">
        <f t="array" ref="AF25">SUMPRODUCT(TRANSPOSE(Assumptions!$D90:$F90),Headcount!AF$49:AF$51)</f>
        <v>1</v>
      </c>
      <c r="AG25" s="156" cm="1">
        <f t="array" ref="AG25">SUMPRODUCT(TRANSPOSE(Assumptions!$D90:$F90),Headcount!AG$49:AG$51)</f>
        <v>1</v>
      </c>
      <c r="AH25" s="156" cm="1">
        <f t="array" ref="AH25">SUMPRODUCT(TRANSPOSE(Assumptions!$D90:$F90),Headcount!AH$49:AH$51)</f>
        <v>1</v>
      </c>
      <c r="AI25" s="156" cm="1">
        <f t="array" ref="AI25">SUMPRODUCT(TRANSPOSE(Assumptions!$D90:$F90),Headcount!AI$49:AI$51)</f>
        <v>1</v>
      </c>
      <c r="AJ25" s="156" cm="1">
        <f t="array" ref="AJ25">SUMPRODUCT(TRANSPOSE(Assumptions!$D90:$F90),Headcount!AJ$49:AJ$51)</f>
        <v>1</v>
      </c>
      <c r="AK25" s="156" cm="1">
        <f t="array" ref="AK25">SUMPRODUCT(TRANSPOSE(Assumptions!$D90:$F90),Headcount!AK$49:AK$51)</f>
        <v>1</v>
      </c>
      <c r="AL25" s="156" cm="1">
        <f t="array" ref="AL25">SUMPRODUCT(TRANSPOSE(Assumptions!$D90:$F90),Headcount!AL$49:AL$51)</f>
        <v>1</v>
      </c>
      <c r="AM25" s="156" cm="1">
        <f t="array" ref="AM25">SUMPRODUCT(TRANSPOSE(Assumptions!$D90:$F90),Headcount!AM$49:AM$51)</f>
        <v>1</v>
      </c>
      <c r="AN25" s="156" cm="1">
        <f t="array" ref="AN25">SUMPRODUCT(TRANSPOSE(Assumptions!$D90:$F90),Headcount!AN$49:AN$51)</f>
        <v>1</v>
      </c>
      <c r="AO25" s="385">
        <f t="shared" si="254"/>
        <v>1</v>
      </c>
      <c r="AP25" s="156" cm="1">
        <f t="array" ref="AP25">SUMPRODUCT(TRANSPOSE(Assumptions!$D90:$F90),Headcount!AP$49:AP$51)</f>
        <v>1</v>
      </c>
      <c r="AQ25" s="156" cm="1">
        <f t="array" ref="AQ25">SUMPRODUCT(TRANSPOSE(Assumptions!$D90:$F90),Headcount!AQ$49:AQ$51)</f>
        <v>1</v>
      </c>
      <c r="AR25" s="156" cm="1">
        <f t="array" ref="AR25">SUMPRODUCT(TRANSPOSE(Assumptions!$D90:$F90),Headcount!AR$49:AR$51)</f>
        <v>1</v>
      </c>
      <c r="AS25" s="156" cm="1">
        <f t="array" ref="AS25">SUMPRODUCT(TRANSPOSE(Assumptions!$D90:$F90),Headcount!AS$49:AS$51)</f>
        <v>1</v>
      </c>
      <c r="AT25" s="156" cm="1">
        <f t="array" ref="AT25">SUMPRODUCT(TRANSPOSE(Assumptions!$D90:$F90),Headcount!AT$49:AT$51)</f>
        <v>1</v>
      </c>
      <c r="AU25" s="156" cm="1">
        <f t="array" ref="AU25">SUMPRODUCT(TRANSPOSE(Assumptions!$D90:$F90),Headcount!AU$49:AU$51)</f>
        <v>1</v>
      </c>
      <c r="AV25" s="156" cm="1">
        <f t="array" ref="AV25">SUMPRODUCT(TRANSPOSE(Assumptions!$D90:$F90),Headcount!AV$49:AV$51)</f>
        <v>1</v>
      </c>
      <c r="AW25" s="156" cm="1">
        <f t="array" ref="AW25">SUMPRODUCT(TRANSPOSE(Assumptions!$D90:$F90),Headcount!AW$49:AW$51)</f>
        <v>1</v>
      </c>
      <c r="AX25" s="156" cm="1">
        <f t="array" ref="AX25">SUMPRODUCT(TRANSPOSE(Assumptions!$D90:$F90),Headcount!AX$49:AX$51)</f>
        <v>1</v>
      </c>
      <c r="AY25" s="156" cm="1">
        <f t="array" ref="AY25">SUMPRODUCT(TRANSPOSE(Assumptions!$D90:$F90),Headcount!AY$49:AY$51)</f>
        <v>1</v>
      </c>
      <c r="AZ25" s="156" cm="1">
        <f t="array" ref="AZ25">SUMPRODUCT(TRANSPOSE(Assumptions!$D90:$F90),Headcount!AZ$49:AZ$51)</f>
        <v>1</v>
      </c>
      <c r="BA25" s="156" cm="1">
        <f t="array" ref="BA25">SUMPRODUCT(TRANSPOSE(Assumptions!$D90:$F90),Headcount!BA$49:BA$51)</f>
        <v>1</v>
      </c>
      <c r="BB25" s="385">
        <f t="shared" si="255"/>
        <v>1</v>
      </c>
      <c r="BC25" s="156" cm="1">
        <f t="array" ref="BC25">SUMPRODUCT(TRANSPOSE(Assumptions!$D90:$F90),Headcount!BC$49:BC$51)</f>
        <v>1</v>
      </c>
      <c r="BD25" s="156" cm="1">
        <f t="array" ref="BD25">SUMPRODUCT(TRANSPOSE(Assumptions!$D90:$F90),Headcount!BD$49:BD$51)</f>
        <v>1</v>
      </c>
      <c r="BE25" s="156" cm="1">
        <f t="array" ref="BE25">SUMPRODUCT(TRANSPOSE(Assumptions!$D90:$F90),Headcount!BE$49:BE$51)</f>
        <v>1</v>
      </c>
      <c r="BF25" s="156" cm="1">
        <f t="array" ref="BF25">SUMPRODUCT(TRANSPOSE(Assumptions!$D90:$F90),Headcount!BF$49:BF$51)</f>
        <v>1</v>
      </c>
      <c r="BG25" s="156" cm="1">
        <f t="array" ref="BG25">SUMPRODUCT(TRANSPOSE(Assumptions!$D90:$F90),Headcount!BG$49:BG$51)</f>
        <v>1</v>
      </c>
      <c r="BH25" s="156" cm="1">
        <f t="array" ref="BH25">SUMPRODUCT(TRANSPOSE(Assumptions!$D90:$F90),Headcount!BH$49:BH$51)</f>
        <v>1</v>
      </c>
      <c r="BI25" s="156" cm="1">
        <f t="array" ref="BI25">SUMPRODUCT(TRANSPOSE(Assumptions!$D90:$F90),Headcount!BI$49:BI$51)</f>
        <v>1</v>
      </c>
      <c r="BJ25" s="156" cm="1">
        <f t="array" ref="BJ25">SUMPRODUCT(TRANSPOSE(Assumptions!$D90:$F90),Headcount!BJ$49:BJ$51)</f>
        <v>1</v>
      </c>
      <c r="BK25" s="156" cm="1">
        <f t="array" ref="BK25">SUMPRODUCT(TRANSPOSE(Assumptions!$D90:$F90),Headcount!BK$49:BK$51)</f>
        <v>1</v>
      </c>
      <c r="BL25" s="156" cm="1">
        <f t="array" ref="BL25">SUMPRODUCT(TRANSPOSE(Assumptions!$D90:$F90),Headcount!BL$49:BL$51)</f>
        <v>1</v>
      </c>
      <c r="BM25" s="156" cm="1">
        <f t="array" ref="BM25">SUMPRODUCT(TRANSPOSE(Assumptions!$D90:$F90),Headcount!BM$49:BM$51)</f>
        <v>1</v>
      </c>
      <c r="BN25" s="156" cm="1">
        <f t="array" ref="BN25">SUMPRODUCT(TRANSPOSE(Assumptions!$D90:$F90),Headcount!BN$49:BN$51)</f>
        <v>1</v>
      </c>
      <c r="BO25" s="385">
        <f t="shared" si="256"/>
        <v>1</v>
      </c>
      <c r="BP25" s="156" cm="1">
        <f t="array" ref="BP25">SUMPRODUCT(TRANSPOSE(Assumptions!$D90:$F90),Headcount!BP$49:BP$51)</f>
        <v>1</v>
      </c>
      <c r="BQ25" s="156" cm="1">
        <f t="array" ref="BQ25">SUMPRODUCT(TRANSPOSE(Assumptions!$D90:$F90),Headcount!BQ$49:BQ$51)</f>
        <v>1</v>
      </c>
      <c r="BR25" s="156" cm="1">
        <f t="array" ref="BR25">SUMPRODUCT(TRANSPOSE(Assumptions!$D90:$F90),Headcount!BR$49:BR$51)</f>
        <v>1</v>
      </c>
      <c r="BS25" s="156" cm="1">
        <f t="array" ref="BS25">SUMPRODUCT(TRANSPOSE(Assumptions!$D90:$F90),Headcount!BS$49:BS$51)</f>
        <v>1</v>
      </c>
      <c r="BT25" s="156" cm="1">
        <f t="array" ref="BT25">SUMPRODUCT(TRANSPOSE(Assumptions!$D90:$F90),Headcount!BT$49:BT$51)</f>
        <v>1</v>
      </c>
      <c r="BU25" s="156" cm="1">
        <f t="array" ref="BU25">SUMPRODUCT(TRANSPOSE(Assumptions!$D90:$F90),Headcount!BU$49:BU$51)</f>
        <v>1</v>
      </c>
      <c r="BV25" s="156" cm="1">
        <f t="array" ref="BV25">SUMPRODUCT(TRANSPOSE(Assumptions!$D90:$F90),Headcount!BV$49:BV$51)</f>
        <v>1</v>
      </c>
      <c r="BW25" s="156" cm="1">
        <f t="array" ref="BW25">SUMPRODUCT(TRANSPOSE(Assumptions!$D90:$F90),Headcount!BW$49:BW$51)</f>
        <v>1</v>
      </c>
      <c r="BX25" s="156" cm="1">
        <f t="array" ref="BX25">SUMPRODUCT(TRANSPOSE(Assumptions!$D90:$F90),Headcount!BX$49:BX$51)</f>
        <v>1</v>
      </c>
      <c r="BY25" s="156" cm="1">
        <f t="array" ref="BY25">SUMPRODUCT(TRANSPOSE(Assumptions!$D90:$F90),Headcount!BY$49:BY$51)</f>
        <v>1</v>
      </c>
      <c r="BZ25" s="156" cm="1">
        <f t="array" ref="BZ25">SUMPRODUCT(TRANSPOSE(Assumptions!$D90:$F90),Headcount!BZ$49:BZ$51)</f>
        <v>1</v>
      </c>
      <c r="CA25" s="156" cm="1">
        <f t="array" ref="CA25">SUMPRODUCT(TRANSPOSE(Assumptions!$D90:$F90),Headcount!CA$49:CA$51)</f>
        <v>1</v>
      </c>
      <c r="CB25" s="385">
        <f t="shared" si="257"/>
        <v>1</v>
      </c>
      <c r="CC25" s="156" cm="1">
        <f t="array" ref="CC25">SUMPRODUCT(TRANSPOSE(Assumptions!$D90:$F90),Headcount!CC$49:CC$51)</f>
        <v>1</v>
      </c>
      <c r="CD25" s="156" cm="1">
        <f t="array" ref="CD25">SUMPRODUCT(TRANSPOSE(Assumptions!$D90:$F90),Headcount!CD$49:CD$51)</f>
        <v>1</v>
      </c>
      <c r="CE25" s="156" cm="1">
        <f t="array" ref="CE25">SUMPRODUCT(TRANSPOSE(Assumptions!$D90:$F90),Headcount!CE$49:CE$51)</f>
        <v>1</v>
      </c>
      <c r="CF25" s="156" cm="1">
        <f t="array" ref="CF25">SUMPRODUCT(TRANSPOSE(Assumptions!$D90:$F90),Headcount!CF$49:CF$51)</f>
        <v>1</v>
      </c>
      <c r="CG25" s="156" cm="1">
        <f t="array" ref="CG25">SUMPRODUCT(TRANSPOSE(Assumptions!$D90:$F90),Headcount!CG$49:CG$51)</f>
        <v>1</v>
      </c>
      <c r="CH25" s="156" cm="1">
        <f t="array" ref="CH25">SUMPRODUCT(TRANSPOSE(Assumptions!$D90:$F90),Headcount!CH$49:CH$51)</f>
        <v>1</v>
      </c>
      <c r="CI25" s="156" cm="1">
        <f t="array" ref="CI25">SUMPRODUCT(TRANSPOSE(Assumptions!$D90:$F90),Headcount!CI$49:CI$51)</f>
        <v>1</v>
      </c>
      <c r="CJ25" s="156" cm="1">
        <f t="array" ref="CJ25">SUMPRODUCT(TRANSPOSE(Assumptions!$D90:$F90),Headcount!CJ$49:CJ$51)</f>
        <v>1</v>
      </c>
      <c r="CK25" s="156" cm="1">
        <f t="array" ref="CK25">SUMPRODUCT(TRANSPOSE(Assumptions!$D90:$F90),Headcount!CK$49:CK$51)</f>
        <v>1</v>
      </c>
      <c r="CL25" s="156" cm="1">
        <f t="array" ref="CL25">SUMPRODUCT(TRANSPOSE(Assumptions!$D90:$F90),Headcount!CL$49:CL$51)</f>
        <v>1</v>
      </c>
      <c r="CM25" s="156" cm="1">
        <f t="array" ref="CM25">SUMPRODUCT(TRANSPOSE(Assumptions!$D90:$F90),Headcount!CM$49:CM$51)</f>
        <v>1</v>
      </c>
      <c r="CN25" s="156" cm="1">
        <f t="array" ref="CN25">SUMPRODUCT(TRANSPOSE(Assumptions!$D90:$F90),Headcount!CN$49:CN$51)</f>
        <v>1</v>
      </c>
      <c r="CO25" s="385">
        <f t="shared" si="258"/>
        <v>1</v>
      </c>
      <c r="CP25" s="156" cm="1">
        <f t="array" ref="CP25">SUMPRODUCT(TRANSPOSE(Assumptions!$D90:$F90),Headcount!CP$49:CP$51)</f>
        <v>1</v>
      </c>
      <c r="CQ25" s="156" cm="1">
        <f t="array" ref="CQ25">SUMPRODUCT(TRANSPOSE(Assumptions!$D90:$F90),Headcount!CQ$49:CQ$51)</f>
        <v>1</v>
      </c>
      <c r="CR25" s="156" cm="1">
        <f t="array" ref="CR25">SUMPRODUCT(TRANSPOSE(Assumptions!$D90:$F90),Headcount!CR$49:CR$51)</f>
        <v>1</v>
      </c>
      <c r="CS25" s="156" cm="1">
        <f t="array" ref="CS25">SUMPRODUCT(TRANSPOSE(Assumptions!$D90:$F90),Headcount!CS$49:CS$51)</f>
        <v>1</v>
      </c>
      <c r="CT25" s="156" cm="1">
        <f t="array" ref="CT25">SUMPRODUCT(TRANSPOSE(Assumptions!$D90:$F90),Headcount!CT$49:CT$51)</f>
        <v>1</v>
      </c>
      <c r="CU25" s="156" cm="1">
        <f t="array" ref="CU25">SUMPRODUCT(TRANSPOSE(Assumptions!$D90:$F90),Headcount!CU$49:CU$51)</f>
        <v>1</v>
      </c>
      <c r="CV25" s="156" cm="1">
        <f t="array" ref="CV25">SUMPRODUCT(TRANSPOSE(Assumptions!$D90:$F90),Headcount!CV$49:CV$51)</f>
        <v>1</v>
      </c>
      <c r="CW25" s="156" cm="1">
        <f t="array" ref="CW25">SUMPRODUCT(TRANSPOSE(Assumptions!$D90:$F90),Headcount!CW$49:CW$51)</f>
        <v>1</v>
      </c>
      <c r="CX25" s="156" cm="1">
        <f t="array" ref="CX25">SUMPRODUCT(TRANSPOSE(Assumptions!$D90:$F90),Headcount!CX$49:CX$51)</f>
        <v>1</v>
      </c>
      <c r="CY25" s="156" cm="1">
        <f t="array" ref="CY25">SUMPRODUCT(TRANSPOSE(Assumptions!$D90:$F90),Headcount!CY$49:CY$51)</f>
        <v>1</v>
      </c>
      <c r="CZ25" s="156" cm="1">
        <f t="array" ref="CZ25">SUMPRODUCT(TRANSPOSE(Assumptions!$D90:$F90),Headcount!CZ$49:CZ$51)</f>
        <v>1</v>
      </c>
      <c r="DA25" s="156" cm="1">
        <f t="array" ref="DA25">SUMPRODUCT(TRANSPOSE(Assumptions!$D90:$F90),Headcount!DA$49:DA$51)</f>
        <v>1</v>
      </c>
      <c r="DB25" s="385">
        <f t="shared" si="259"/>
        <v>1</v>
      </c>
    </row>
    <row r="26" spans="2:106" s="3" customFormat="1" ht="13.2" outlineLevel="1">
      <c r="B26" s="158" t="str">
        <f t="shared" si="251"/>
        <v>Financial Analyst</v>
      </c>
      <c r="C26" s="156" cm="1">
        <f t="array" ref="C26">SUMPRODUCT(TRANSPOSE(Assumptions!$D91:$F91),Headcount!C$49:C$51)</f>
        <v>0.5</v>
      </c>
      <c r="D26" s="156" cm="1">
        <f t="array" ref="D26">SUMPRODUCT(TRANSPOSE(Assumptions!$D91:$F91),Headcount!D$49:D$51)</f>
        <v>0.5</v>
      </c>
      <c r="E26" s="156" cm="1">
        <f t="array" ref="E26">SUMPRODUCT(TRANSPOSE(Assumptions!$D91:$F91),Headcount!E$49:E$51)</f>
        <v>0.5</v>
      </c>
      <c r="F26" s="156" cm="1">
        <f t="array" ref="F26">SUMPRODUCT(TRANSPOSE(Assumptions!$D91:$F91),Headcount!F$49:F$51)</f>
        <v>0.5</v>
      </c>
      <c r="G26" s="156" cm="1">
        <f t="array" ref="G26">SUMPRODUCT(TRANSPOSE(Assumptions!$D91:$F91),Headcount!G$49:G$51)</f>
        <v>0.5</v>
      </c>
      <c r="H26" s="156" cm="1">
        <f t="array" ref="H26">SUMPRODUCT(TRANSPOSE(Assumptions!$D91:$F91),Headcount!H$49:H$51)</f>
        <v>0.5</v>
      </c>
      <c r="I26" s="156" cm="1">
        <f t="array" ref="I26">SUMPRODUCT(TRANSPOSE(Assumptions!$D91:$F91),Headcount!I$49:I$51)</f>
        <v>0.5</v>
      </c>
      <c r="J26" s="156" cm="1">
        <f t="array" ref="J26">SUMPRODUCT(TRANSPOSE(Assumptions!$D91:$F91),Headcount!J$49:J$51)</f>
        <v>0.5</v>
      </c>
      <c r="K26" s="156" cm="1">
        <f t="array" ref="K26">SUMPRODUCT(TRANSPOSE(Assumptions!$D91:$F91),Headcount!K$49:K$51)</f>
        <v>0.5</v>
      </c>
      <c r="L26" s="156" cm="1">
        <f t="array" ref="L26">SUMPRODUCT(TRANSPOSE(Assumptions!$D91:$F91),Headcount!L$49:L$51)</f>
        <v>0.5</v>
      </c>
      <c r="M26" s="156" cm="1">
        <f t="array" ref="M26">SUMPRODUCT(TRANSPOSE(Assumptions!$D91:$F91),Headcount!M$49:M$51)</f>
        <v>0.5</v>
      </c>
      <c r="N26" s="156" cm="1">
        <f t="array" ref="N26">SUMPRODUCT(TRANSPOSE(Assumptions!$D91:$F91),Headcount!N$49:N$51)</f>
        <v>0.5</v>
      </c>
      <c r="O26" s="385">
        <f t="shared" si="252"/>
        <v>0.5</v>
      </c>
      <c r="P26" s="156" cm="1">
        <f t="array" ref="P26">SUMPRODUCT(TRANSPOSE(Assumptions!$D91:$F91),Headcount!P$49:P$51)</f>
        <v>1</v>
      </c>
      <c r="Q26" s="156" cm="1">
        <f t="array" ref="Q26">SUMPRODUCT(TRANSPOSE(Assumptions!$D91:$F91),Headcount!Q$49:Q$51)</f>
        <v>1</v>
      </c>
      <c r="R26" s="156" cm="1">
        <f t="array" ref="R26">SUMPRODUCT(TRANSPOSE(Assumptions!$D91:$F91),Headcount!R$49:R$51)</f>
        <v>1</v>
      </c>
      <c r="S26" s="156" cm="1">
        <f t="array" ref="S26">SUMPRODUCT(TRANSPOSE(Assumptions!$D91:$F91),Headcount!S$49:S$51)</f>
        <v>1</v>
      </c>
      <c r="T26" s="156" cm="1">
        <f t="array" ref="T26">SUMPRODUCT(TRANSPOSE(Assumptions!$D91:$F91),Headcount!T$49:T$51)</f>
        <v>1</v>
      </c>
      <c r="U26" s="156" cm="1">
        <f t="array" ref="U26">SUMPRODUCT(TRANSPOSE(Assumptions!$D91:$F91),Headcount!U$49:U$51)</f>
        <v>1</v>
      </c>
      <c r="V26" s="156" cm="1">
        <f t="array" ref="V26">SUMPRODUCT(TRANSPOSE(Assumptions!$D91:$F91),Headcount!V$49:V$51)</f>
        <v>1</v>
      </c>
      <c r="W26" s="156" cm="1">
        <f t="array" ref="W26">SUMPRODUCT(TRANSPOSE(Assumptions!$D91:$F91),Headcount!W$49:W$51)</f>
        <v>1</v>
      </c>
      <c r="X26" s="156" cm="1">
        <f t="array" ref="X26">SUMPRODUCT(TRANSPOSE(Assumptions!$D91:$F91),Headcount!X$49:X$51)</f>
        <v>1</v>
      </c>
      <c r="Y26" s="156" cm="1">
        <f t="array" ref="Y26">SUMPRODUCT(TRANSPOSE(Assumptions!$D91:$F91),Headcount!Y$49:Y$51)</f>
        <v>1</v>
      </c>
      <c r="Z26" s="156" cm="1">
        <f t="array" ref="Z26">SUMPRODUCT(TRANSPOSE(Assumptions!$D91:$F91),Headcount!Z$49:Z$51)</f>
        <v>1</v>
      </c>
      <c r="AA26" s="156" cm="1">
        <f t="array" ref="AA26">SUMPRODUCT(TRANSPOSE(Assumptions!$D91:$F91),Headcount!AA$49:AA$51)</f>
        <v>1</v>
      </c>
      <c r="AB26" s="385">
        <f t="shared" si="253"/>
        <v>1</v>
      </c>
      <c r="AC26" s="156" cm="1">
        <f t="array" ref="AC26">SUMPRODUCT(TRANSPOSE(Assumptions!$D91:$F91),Headcount!AC$49:AC$51)</f>
        <v>1</v>
      </c>
      <c r="AD26" s="156" cm="1">
        <f t="array" ref="AD26">SUMPRODUCT(TRANSPOSE(Assumptions!$D91:$F91),Headcount!AD$49:AD$51)</f>
        <v>1</v>
      </c>
      <c r="AE26" s="156" cm="1">
        <f t="array" ref="AE26">SUMPRODUCT(TRANSPOSE(Assumptions!$D91:$F91),Headcount!AE$49:AE$51)</f>
        <v>1</v>
      </c>
      <c r="AF26" s="156" cm="1">
        <f t="array" ref="AF26">SUMPRODUCT(TRANSPOSE(Assumptions!$D91:$F91),Headcount!AF$49:AF$51)</f>
        <v>1</v>
      </c>
      <c r="AG26" s="156" cm="1">
        <f t="array" ref="AG26">SUMPRODUCT(TRANSPOSE(Assumptions!$D91:$F91),Headcount!AG$49:AG$51)</f>
        <v>1</v>
      </c>
      <c r="AH26" s="156" cm="1">
        <f t="array" ref="AH26">SUMPRODUCT(TRANSPOSE(Assumptions!$D91:$F91),Headcount!AH$49:AH$51)</f>
        <v>1</v>
      </c>
      <c r="AI26" s="156" cm="1">
        <f t="array" ref="AI26">SUMPRODUCT(TRANSPOSE(Assumptions!$D91:$F91),Headcount!AI$49:AI$51)</f>
        <v>1</v>
      </c>
      <c r="AJ26" s="156" cm="1">
        <f t="array" ref="AJ26">SUMPRODUCT(TRANSPOSE(Assumptions!$D91:$F91),Headcount!AJ$49:AJ$51)</f>
        <v>1</v>
      </c>
      <c r="AK26" s="156" cm="1">
        <f t="array" ref="AK26">SUMPRODUCT(TRANSPOSE(Assumptions!$D91:$F91),Headcount!AK$49:AK$51)</f>
        <v>1</v>
      </c>
      <c r="AL26" s="156" cm="1">
        <f t="array" ref="AL26">SUMPRODUCT(TRANSPOSE(Assumptions!$D91:$F91),Headcount!AL$49:AL$51)</f>
        <v>1</v>
      </c>
      <c r="AM26" s="156" cm="1">
        <f t="array" ref="AM26">SUMPRODUCT(TRANSPOSE(Assumptions!$D91:$F91),Headcount!AM$49:AM$51)</f>
        <v>1</v>
      </c>
      <c r="AN26" s="156" cm="1">
        <f t="array" ref="AN26">SUMPRODUCT(TRANSPOSE(Assumptions!$D91:$F91),Headcount!AN$49:AN$51)</f>
        <v>1</v>
      </c>
      <c r="AO26" s="385">
        <f t="shared" si="254"/>
        <v>1</v>
      </c>
      <c r="AP26" s="156" cm="1">
        <f t="array" ref="AP26">SUMPRODUCT(TRANSPOSE(Assumptions!$D91:$F91),Headcount!AP$49:AP$51)</f>
        <v>1</v>
      </c>
      <c r="AQ26" s="156" cm="1">
        <f t="array" ref="AQ26">SUMPRODUCT(TRANSPOSE(Assumptions!$D91:$F91),Headcount!AQ$49:AQ$51)</f>
        <v>1</v>
      </c>
      <c r="AR26" s="156" cm="1">
        <f t="array" ref="AR26">SUMPRODUCT(TRANSPOSE(Assumptions!$D91:$F91),Headcount!AR$49:AR$51)</f>
        <v>1</v>
      </c>
      <c r="AS26" s="156" cm="1">
        <f t="array" ref="AS26">SUMPRODUCT(TRANSPOSE(Assumptions!$D91:$F91),Headcount!AS$49:AS$51)</f>
        <v>1</v>
      </c>
      <c r="AT26" s="156" cm="1">
        <f t="array" ref="AT26">SUMPRODUCT(TRANSPOSE(Assumptions!$D91:$F91),Headcount!AT$49:AT$51)</f>
        <v>1</v>
      </c>
      <c r="AU26" s="156" cm="1">
        <f t="array" ref="AU26">SUMPRODUCT(TRANSPOSE(Assumptions!$D91:$F91),Headcount!AU$49:AU$51)</f>
        <v>1</v>
      </c>
      <c r="AV26" s="156" cm="1">
        <f t="array" ref="AV26">SUMPRODUCT(TRANSPOSE(Assumptions!$D91:$F91),Headcount!AV$49:AV$51)</f>
        <v>1</v>
      </c>
      <c r="AW26" s="156" cm="1">
        <f t="array" ref="AW26">SUMPRODUCT(TRANSPOSE(Assumptions!$D91:$F91),Headcount!AW$49:AW$51)</f>
        <v>1</v>
      </c>
      <c r="AX26" s="156" cm="1">
        <f t="array" ref="AX26">SUMPRODUCT(TRANSPOSE(Assumptions!$D91:$F91),Headcount!AX$49:AX$51)</f>
        <v>1</v>
      </c>
      <c r="AY26" s="156" cm="1">
        <f t="array" ref="AY26">SUMPRODUCT(TRANSPOSE(Assumptions!$D91:$F91),Headcount!AY$49:AY$51)</f>
        <v>1</v>
      </c>
      <c r="AZ26" s="156" cm="1">
        <f t="array" ref="AZ26">SUMPRODUCT(TRANSPOSE(Assumptions!$D91:$F91),Headcount!AZ$49:AZ$51)</f>
        <v>1</v>
      </c>
      <c r="BA26" s="156" cm="1">
        <f t="array" ref="BA26">SUMPRODUCT(TRANSPOSE(Assumptions!$D91:$F91),Headcount!BA$49:BA$51)</f>
        <v>1</v>
      </c>
      <c r="BB26" s="385">
        <f t="shared" si="255"/>
        <v>1</v>
      </c>
      <c r="BC26" s="156" cm="1">
        <f t="array" ref="BC26">SUMPRODUCT(TRANSPOSE(Assumptions!$D91:$F91),Headcount!BC$49:BC$51)</f>
        <v>1</v>
      </c>
      <c r="BD26" s="156" cm="1">
        <f t="array" ref="BD26">SUMPRODUCT(TRANSPOSE(Assumptions!$D91:$F91),Headcount!BD$49:BD$51)</f>
        <v>1</v>
      </c>
      <c r="BE26" s="156" cm="1">
        <f t="array" ref="BE26">SUMPRODUCT(TRANSPOSE(Assumptions!$D91:$F91),Headcount!BE$49:BE$51)</f>
        <v>1</v>
      </c>
      <c r="BF26" s="156" cm="1">
        <f t="array" ref="BF26">SUMPRODUCT(TRANSPOSE(Assumptions!$D91:$F91),Headcount!BF$49:BF$51)</f>
        <v>1</v>
      </c>
      <c r="BG26" s="156" cm="1">
        <f t="array" ref="BG26">SUMPRODUCT(TRANSPOSE(Assumptions!$D91:$F91),Headcount!BG$49:BG$51)</f>
        <v>1</v>
      </c>
      <c r="BH26" s="156" cm="1">
        <f t="array" ref="BH26">SUMPRODUCT(TRANSPOSE(Assumptions!$D91:$F91),Headcount!BH$49:BH$51)</f>
        <v>1</v>
      </c>
      <c r="BI26" s="156" cm="1">
        <f t="array" ref="BI26">SUMPRODUCT(TRANSPOSE(Assumptions!$D91:$F91),Headcount!BI$49:BI$51)</f>
        <v>1</v>
      </c>
      <c r="BJ26" s="156" cm="1">
        <f t="array" ref="BJ26">SUMPRODUCT(TRANSPOSE(Assumptions!$D91:$F91),Headcount!BJ$49:BJ$51)</f>
        <v>1</v>
      </c>
      <c r="BK26" s="156" cm="1">
        <f t="array" ref="BK26">SUMPRODUCT(TRANSPOSE(Assumptions!$D91:$F91),Headcount!BK$49:BK$51)</f>
        <v>1</v>
      </c>
      <c r="BL26" s="156" cm="1">
        <f t="array" ref="BL26">SUMPRODUCT(TRANSPOSE(Assumptions!$D91:$F91),Headcount!BL$49:BL$51)</f>
        <v>1</v>
      </c>
      <c r="BM26" s="156" cm="1">
        <f t="array" ref="BM26">SUMPRODUCT(TRANSPOSE(Assumptions!$D91:$F91),Headcount!BM$49:BM$51)</f>
        <v>1</v>
      </c>
      <c r="BN26" s="156" cm="1">
        <f t="array" ref="BN26">SUMPRODUCT(TRANSPOSE(Assumptions!$D91:$F91),Headcount!BN$49:BN$51)</f>
        <v>1</v>
      </c>
      <c r="BO26" s="385">
        <f t="shared" si="256"/>
        <v>1</v>
      </c>
      <c r="BP26" s="156" cm="1">
        <f t="array" ref="BP26">SUMPRODUCT(TRANSPOSE(Assumptions!$D91:$F91),Headcount!BP$49:BP$51)</f>
        <v>1</v>
      </c>
      <c r="BQ26" s="156" cm="1">
        <f t="array" ref="BQ26">SUMPRODUCT(TRANSPOSE(Assumptions!$D91:$F91),Headcount!BQ$49:BQ$51)</f>
        <v>1</v>
      </c>
      <c r="BR26" s="156" cm="1">
        <f t="array" ref="BR26">SUMPRODUCT(TRANSPOSE(Assumptions!$D91:$F91),Headcount!BR$49:BR$51)</f>
        <v>1</v>
      </c>
      <c r="BS26" s="156" cm="1">
        <f t="array" ref="BS26">SUMPRODUCT(TRANSPOSE(Assumptions!$D91:$F91),Headcount!BS$49:BS$51)</f>
        <v>1</v>
      </c>
      <c r="BT26" s="156" cm="1">
        <f t="array" ref="BT26">SUMPRODUCT(TRANSPOSE(Assumptions!$D91:$F91),Headcount!BT$49:BT$51)</f>
        <v>1</v>
      </c>
      <c r="BU26" s="156" cm="1">
        <f t="array" ref="BU26">SUMPRODUCT(TRANSPOSE(Assumptions!$D91:$F91),Headcount!BU$49:BU$51)</f>
        <v>1</v>
      </c>
      <c r="BV26" s="156" cm="1">
        <f t="array" ref="BV26">SUMPRODUCT(TRANSPOSE(Assumptions!$D91:$F91),Headcount!BV$49:BV$51)</f>
        <v>1</v>
      </c>
      <c r="BW26" s="156" cm="1">
        <f t="array" ref="BW26">SUMPRODUCT(TRANSPOSE(Assumptions!$D91:$F91),Headcount!BW$49:BW$51)</f>
        <v>1</v>
      </c>
      <c r="BX26" s="156" cm="1">
        <f t="array" ref="BX26">SUMPRODUCT(TRANSPOSE(Assumptions!$D91:$F91),Headcount!BX$49:BX$51)</f>
        <v>1</v>
      </c>
      <c r="BY26" s="156" cm="1">
        <f t="array" ref="BY26">SUMPRODUCT(TRANSPOSE(Assumptions!$D91:$F91),Headcount!BY$49:BY$51)</f>
        <v>1</v>
      </c>
      <c r="BZ26" s="156" cm="1">
        <f t="array" ref="BZ26">SUMPRODUCT(TRANSPOSE(Assumptions!$D91:$F91),Headcount!BZ$49:BZ$51)</f>
        <v>1</v>
      </c>
      <c r="CA26" s="156" cm="1">
        <f t="array" ref="CA26">SUMPRODUCT(TRANSPOSE(Assumptions!$D91:$F91),Headcount!CA$49:CA$51)</f>
        <v>1</v>
      </c>
      <c r="CB26" s="385">
        <f t="shared" si="257"/>
        <v>1</v>
      </c>
      <c r="CC26" s="156" cm="1">
        <f t="array" ref="CC26">SUMPRODUCT(TRANSPOSE(Assumptions!$D91:$F91),Headcount!CC$49:CC$51)</f>
        <v>1</v>
      </c>
      <c r="CD26" s="156" cm="1">
        <f t="array" ref="CD26">SUMPRODUCT(TRANSPOSE(Assumptions!$D91:$F91),Headcount!CD$49:CD$51)</f>
        <v>1</v>
      </c>
      <c r="CE26" s="156" cm="1">
        <f t="array" ref="CE26">SUMPRODUCT(TRANSPOSE(Assumptions!$D91:$F91),Headcount!CE$49:CE$51)</f>
        <v>1</v>
      </c>
      <c r="CF26" s="156" cm="1">
        <f t="array" ref="CF26">SUMPRODUCT(TRANSPOSE(Assumptions!$D91:$F91),Headcount!CF$49:CF$51)</f>
        <v>1</v>
      </c>
      <c r="CG26" s="156" cm="1">
        <f t="array" ref="CG26">SUMPRODUCT(TRANSPOSE(Assumptions!$D91:$F91),Headcount!CG$49:CG$51)</f>
        <v>1</v>
      </c>
      <c r="CH26" s="156" cm="1">
        <f t="array" ref="CH26">SUMPRODUCT(TRANSPOSE(Assumptions!$D91:$F91),Headcount!CH$49:CH$51)</f>
        <v>1</v>
      </c>
      <c r="CI26" s="156" cm="1">
        <f t="array" ref="CI26">SUMPRODUCT(TRANSPOSE(Assumptions!$D91:$F91),Headcount!CI$49:CI$51)</f>
        <v>1</v>
      </c>
      <c r="CJ26" s="156" cm="1">
        <f t="array" ref="CJ26">SUMPRODUCT(TRANSPOSE(Assumptions!$D91:$F91),Headcount!CJ$49:CJ$51)</f>
        <v>1</v>
      </c>
      <c r="CK26" s="156" cm="1">
        <f t="array" ref="CK26">SUMPRODUCT(TRANSPOSE(Assumptions!$D91:$F91),Headcount!CK$49:CK$51)</f>
        <v>1</v>
      </c>
      <c r="CL26" s="156" cm="1">
        <f t="array" ref="CL26">SUMPRODUCT(TRANSPOSE(Assumptions!$D91:$F91),Headcount!CL$49:CL$51)</f>
        <v>1</v>
      </c>
      <c r="CM26" s="156" cm="1">
        <f t="array" ref="CM26">SUMPRODUCT(TRANSPOSE(Assumptions!$D91:$F91),Headcount!CM$49:CM$51)</f>
        <v>1</v>
      </c>
      <c r="CN26" s="156" cm="1">
        <f t="array" ref="CN26">SUMPRODUCT(TRANSPOSE(Assumptions!$D91:$F91),Headcount!CN$49:CN$51)</f>
        <v>1</v>
      </c>
      <c r="CO26" s="385">
        <f t="shared" si="258"/>
        <v>1</v>
      </c>
      <c r="CP26" s="156" cm="1">
        <f t="array" ref="CP26">SUMPRODUCT(TRANSPOSE(Assumptions!$D91:$F91),Headcount!CP$49:CP$51)</f>
        <v>1</v>
      </c>
      <c r="CQ26" s="156" cm="1">
        <f t="array" ref="CQ26">SUMPRODUCT(TRANSPOSE(Assumptions!$D91:$F91),Headcount!CQ$49:CQ$51)</f>
        <v>1</v>
      </c>
      <c r="CR26" s="156" cm="1">
        <f t="array" ref="CR26">SUMPRODUCT(TRANSPOSE(Assumptions!$D91:$F91),Headcount!CR$49:CR$51)</f>
        <v>1</v>
      </c>
      <c r="CS26" s="156" cm="1">
        <f t="array" ref="CS26">SUMPRODUCT(TRANSPOSE(Assumptions!$D91:$F91),Headcount!CS$49:CS$51)</f>
        <v>1</v>
      </c>
      <c r="CT26" s="156" cm="1">
        <f t="array" ref="CT26">SUMPRODUCT(TRANSPOSE(Assumptions!$D91:$F91),Headcount!CT$49:CT$51)</f>
        <v>1</v>
      </c>
      <c r="CU26" s="156" cm="1">
        <f t="array" ref="CU26">SUMPRODUCT(TRANSPOSE(Assumptions!$D91:$F91),Headcount!CU$49:CU$51)</f>
        <v>1</v>
      </c>
      <c r="CV26" s="156" cm="1">
        <f t="array" ref="CV26">SUMPRODUCT(TRANSPOSE(Assumptions!$D91:$F91),Headcount!CV$49:CV$51)</f>
        <v>1</v>
      </c>
      <c r="CW26" s="156" cm="1">
        <f t="array" ref="CW26">SUMPRODUCT(TRANSPOSE(Assumptions!$D91:$F91),Headcount!CW$49:CW$51)</f>
        <v>1</v>
      </c>
      <c r="CX26" s="156" cm="1">
        <f t="array" ref="CX26">SUMPRODUCT(TRANSPOSE(Assumptions!$D91:$F91),Headcount!CX$49:CX$51)</f>
        <v>1</v>
      </c>
      <c r="CY26" s="156" cm="1">
        <f t="array" ref="CY26">SUMPRODUCT(TRANSPOSE(Assumptions!$D91:$F91),Headcount!CY$49:CY$51)</f>
        <v>1</v>
      </c>
      <c r="CZ26" s="156" cm="1">
        <f t="array" ref="CZ26">SUMPRODUCT(TRANSPOSE(Assumptions!$D91:$F91),Headcount!CZ$49:CZ$51)</f>
        <v>1</v>
      </c>
      <c r="DA26" s="156" cm="1">
        <f t="array" ref="DA26">SUMPRODUCT(TRANSPOSE(Assumptions!$D91:$F91),Headcount!DA$49:DA$51)</f>
        <v>1</v>
      </c>
      <c r="DB26" s="385">
        <f t="shared" si="259"/>
        <v>1</v>
      </c>
    </row>
    <row r="27" spans="2:106" s="3" customFormat="1" ht="13.2" outlineLevel="1">
      <c r="B27" s="158" t="str">
        <f t="shared" si="251"/>
        <v>Operations Manager</v>
      </c>
      <c r="C27" s="156" cm="1">
        <f t="array" ref="C27">SUMPRODUCT(TRANSPOSE(Assumptions!$D92:$F92),Headcount!C$49:C$51)</f>
        <v>0</v>
      </c>
      <c r="D27" s="156" cm="1">
        <f t="array" ref="D27">SUMPRODUCT(TRANSPOSE(Assumptions!$D92:$F92),Headcount!D$49:D$51)</f>
        <v>0</v>
      </c>
      <c r="E27" s="156" cm="1">
        <f t="array" ref="E27">SUMPRODUCT(TRANSPOSE(Assumptions!$D92:$F92),Headcount!E$49:E$51)</f>
        <v>0</v>
      </c>
      <c r="F27" s="156" cm="1">
        <f t="array" ref="F27">SUMPRODUCT(TRANSPOSE(Assumptions!$D92:$F92),Headcount!F$49:F$51)</f>
        <v>0</v>
      </c>
      <c r="G27" s="156" cm="1">
        <f t="array" ref="G27">SUMPRODUCT(TRANSPOSE(Assumptions!$D92:$F92),Headcount!G$49:G$51)</f>
        <v>0</v>
      </c>
      <c r="H27" s="156" cm="1">
        <f t="array" ref="H27">SUMPRODUCT(TRANSPOSE(Assumptions!$D92:$F92),Headcount!H$49:H$51)</f>
        <v>0</v>
      </c>
      <c r="I27" s="156" cm="1">
        <f t="array" ref="I27">SUMPRODUCT(TRANSPOSE(Assumptions!$D92:$F92),Headcount!I$49:I$51)</f>
        <v>0</v>
      </c>
      <c r="J27" s="156" cm="1">
        <f t="array" ref="J27">SUMPRODUCT(TRANSPOSE(Assumptions!$D92:$F92),Headcount!J$49:J$51)</f>
        <v>0</v>
      </c>
      <c r="K27" s="156" cm="1">
        <f t="array" ref="K27">SUMPRODUCT(TRANSPOSE(Assumptions!$D92:$F92),Headcount!K$49:K$51)</f>
        <v>0</v>
      </c>
      <c r="L27" s="156" cm="1">
        <f t="array" ref="L27">SUMPRODUCT(TRANSPOSE(Assumptions!$D92:$F92),Headcount!L$49:L$51)</f>
        <v>0</v>
      </c>
      <c r="M27" s="156" cm="1">
        <f t="array" ref="M27">SUMPRODUCT(TRANSPOSE(Assumptions!$D92:$F92),Headcount!M$49:M$51)</f>
        <v>0</v>
      </c>
      <c r="N27" s="156" cm="1">
        <f t="array" ref="N27">SUMPRODUCT(TRANSPOSE(Assumptions!$D92:$F92),Headcount!N$49:N$51)</f>
        <v>0</v>
      </c>
      <c r="O27" s="385">
        <f t="shared" si="252"/>
        <v>0</v>
      </c>
      <c r="P27" s="156" cm="1">
        <f t="array" ref="P27">SUMPRODUCT(TRANSPOSE(Assumptions!$D92:$F92),Headcount!P$49:P$51)</f>
        <v>1</v>
      </c>
      <c r="Q27" s="156" cm="1">
        <f t="array" ref="Q27">SUMPRODUCT(TRANSPOSE(Assumptions!$D92:$F92),Headcount!Q$49:Q$51)</f>
        <v>1</v>
      </c>
      <c r="R27" s="156" cm="1">
        <f t="array" ref="R27">SUMPRODUCT(TRANSPOSE(Assumptions!$D92:$F92),Headcount!R$49:R$51)</f>
        <v>1</v>
      </c>
      <c r="S27" s="156" cm="1">
        <f t="array" ref="S27">SUMPRODUCT(TRANSPOSE(Assumptions!$D92:$F92),Headcount!S$49:S$51)</f>
        <v>1</v>
      </c>
      <c r="T27" s="156" cm="1">
        <f t="array" ref="T27">SUMPRODUCT(TRANSPOSE(Assumptions!$D92:$F92),Headcount!T$49:T$51)</f>
        <v>1</v>
      </c>
      <c r="U27" s="156" cm="1">
        <f t="array" ref="U27">SUMPRODUCT(TRANSPOSE(Assumptions!$D92:$F92),Headcount!U$49:U$51)</f>
        <v>1</v>
      </c>
      <c r="V27" s="156" cm="1">
        <f t="array" ref="V27">SUMPRODUCT(TRANSPOSE(Assumptions!$D92:$F92),Headcount!V$49:V$51)</f>
        <v>1</v>
      </c>
      <c r="W27" s="156" cm="1">
        <f t="array" ref="W27">SUMPRODUCT(TRANSPOSE(Assumptions!$D92:$F92),Headcount!W$49:W$51)</f>
        <v>1</v>
      </c>
      <c r="X27" s="156" cm="1">
        <f t="array" ref="X27">SUMPRODUCT(TRANSPOSE(Assumptions!$D92:$F92),Headcount!X$49:X$51)</f>
        <v>1</v>
      </c>
      <c r="Y27" s="156" cm="1">
        <f t="array" ref="Y27">SUMPRODUCT(TRANSPOSE(Assumptions!$D92:$F92),Headcount!Y$49:Y$51)</f>
        <v>1</v>
      </c>
      <c r="Z27" s="156" cm="1">
        <f t="array" ref="Z27">SUMPRODUCT(TRANSPOSE(Assumptions!$D92:$F92),Headcount!Z$49:Z$51)</f>
        <v>1</v>
      </c>
      <c r="AA27" s="156" cm="1">
        <f t="array" ref="AA27">SUMPRODUCT(TRANSPOSE(Assumptions!$D92:$F92),Headcount!AA$49:AA$51)</f>
        <v>1</v>
      </c>
      <c r="AB27" s="385">
        <f t="shared" si="253"/>
        <v>1</v>
      </c>
      <c r="AC27" s="156" cm="1">
        <f t="array" ref="AC27">SUMPRODUCT(TRANSPOSE(Assumptions!$D92:$F92),Headcount!AC$49:AC$51)</f>
        <v>1</v>
      </c>
      <c r="AD27" s="156" cm="1">
        <f t="array" ref="AD27">SUMPRODUCT(TRANSPOSE(Assumptions!$D92:$F92),Headcount!AD$49:AD$51)</f>
        <v>1</v>
      </c>
      <c r="AE27" s="156" cm="1">
        <f t="array" ref="AE27">SUMPRODUCT(TRANSPOSE(Assumptions!$D92:$F92),Headcount!AE$49:AE$51)</f>
        <v>1</v>
      </c>
      <c r="AF27" s="156" cm="1">
        <f t="array" ref="AF27">SUMPRODUCT(TRANSPOSE(Assumptions!$D92:$F92),Headcount!AF$49:AF$51)</f>
        <v>1</v>
      </c>
      <c r="AG27" s="156" cm="1">
        <f t="array" ref="AG27">SUMPRODUCT(TRANSPOSE(Assumptions!$D92:$F92),Headcount!AG$49:AG$51)</f>
        <v>1</v>
      </c>
      <c r="AH27" s="156" cm="1">
        <f t="array" ref="AH27">SUMPRODUCT(TRANSPOSE(Assumptions!$D92:$F92),Headcount!AH$49:AH$51)</f>
        <v>1</v>
      </c>
      <c r="AI27" s="156" cm="1">
        <f t="array" ref="AI27">SUMPRODUCT(TRANSPOSE(Assumptions!$D92:$F92),Headcount!AI$49:AI$51)</f>
        <v>1</v>
      </c>
      <c r="AJ27" s="156" cm="1">
        <f t="array" ref="AJ27">SUMPRODUCT(TRANSPOSE(Assumptions!$D92:$F92),Headcount!AJ$49:AJ$51)</f>
        <v>1</v>
      </c>
      <c r="AK27" s="156" cm="1">
        <f t="array" ref="AK27">SUMPRODUCT(TRANSPOSE(Assumptions!$D92:$F92),Headcount!AK$49:AK$51)</f>
        <v>1</v>
      </c>
      <c r="AL27" s="156" cm="1">
        <f t="array" ref="AL27">SUMPRODUCT(TRANSPOSE(Assumptions!$D92:$F92),Headcount!AL$49:AL$51)</f>
        <v>1</v>
      </c>
      <c r="AM27" s="156" cm="1">
        <f t="array" ref="AM27">SUMPRODUCT(TRANSPOSE(Assumptions!$D92:$F92),Headcount!AM$49:AM$51)</f>
        <v>1</v>
      </c>
      <c r="AN27" s="156" cm="1">
        <f t="array" ref="AN27">SUMPRODUCT(TRANSPOSE(Assumptions!$D92:$F92),Headcount!AN$49:AN$51)</f>
        <v>1</v>
      </c>
      <c r="AO27" s="385">
        <f t="shared" si="254"/>
        <v>1</v>
      </c>
      <c r="AP27" s="156" cm="1">
        <f t="array" ref="AP27">SUMPRODUCT(TRANSPOSE(Assumptions!$D92:$F92),Headcount!AP$49:AP$51)</f>
        <v>1</v>
      </c>
      <c r="AQ27" s="156" cm="1">
        <f t="array" ref="AQ27">SUMPRODUCT(TRANSPOSE(Assumptions!$D92:$F92),Headcount!AQ$49:AQ$51)</f>
        <v>1</v>
      </c>
      <c r="AR27" s="156" cm="1">
        <f t="array" ref="AR27">SUMPRODUCT(TRANSPOSE(Assumptions!$D92:$F92),Headcount!AR$49:AR$51)</f>
        <v>1</v>
      </c>
      <c r="AS27" s="156" cm="1">
        <f t="array" ref="AS27">SUMPRODUCT(TRANSPOSE(Assumptions!$D92:$F92),Headcount!AS$49:AS$51)</f>
        <v>1</v>
      </c>
      <c r="AT27" s="156" cm="1">
        <f t="array" ref="AT27">SUMPRODUCT(TRANSPOSE(Assumptions!$D92:$F92),Headcount!AT$49:AT$51)</f>
        <v>1</v>
      </c>
      <c r="AU27" s="156" cm="1">
        <f t="array" ref="AU27">SUMPRODUCT(TRANSPOSE(Assumptions!$D92:$F92),Headcount!AU$49:AU$51)</f>
        <v>1</v>
      </c>
      <c r="AV27" s="156" cm="1">
        <f t="array" ref="AV27">SUMPRODUCT(TRANSPOSE(Assumptions!$D92:$F92),Headcount!AV$49:AV$51)</f>
        <v>1</v>
      </c>
      <c r="AW27" s="156" cm="1">
        <f t="array" ref="AW27">SUMPRODUCT(TRANSPOSE(Assumptions!$D92:$F92),Headcount!AW$49:AW$51)</f>
        <v>1</v>
      </c>
      <c r="AX27" s="156" cm="1">
        <f t="array" ref="AX27">SUMPRODUCT(TRANSPOSE(Assumptions!$D92:$F92),Headcount!AX$49:AX$51)</f>
        <v>1</v>
      </c>
      <c r="AY27" s="156" cm="1">
        <f t="array" ref="AY27">SUMPRODUCT(TRANSPOSE(Assumptions!$D92:$F92),Headcount!AY$49:AY$51)</f>
        <v>1</v>
      </c>
      <c r="AZ27" s="156" cm="1">
        <f t="array" ref="AZ27">SUMPRODUCT(TRANSPOSE(Assumptions!$D92:$F92),Headcount!AZ$49:AZ$51)</f>
        <v>1</v>
      </c>
      <c r="BA27" s="156" cm="1">
        <f t="array" ref="BA27">SUMPRODUCT(TRANSPOSE(Assumptions!$D92:$F92),Headcount!BA$49:BA$51)</f>
        <v>1</v>
      </c>
      <c r="BB27" s="385">
        <f t="shared" si="255"/>
        <v>1</v>
      </c>
      <c r="BC27" s="156" cm="1">
        <f t="array" ref="BC27">SUMPRODUCT(TRANSPOSE(Assumptions!$D92:$F92),Headcount!BC$49:BC$51)</f>
        <v>1</v>
      </c>
      <c r="BD27" s="156" cm="1">
        <f t="array" ref="BD27">SUMPRODUCT(TRANSPOSE(Assumptions!$D92:$F92),Headcount!BD$49:BD$51)</f>
        <v>1</v>
      </c>
      <c r="BE27" s="156" cm="1">
        <f t="array" ref="BE27">SUMPRODUCT(TRANSPOSE(Assumptions!$D92:$F92),Headcount!BE$49:BE$51)</f>
        <v>1</v>
      </c>
      <c r="BF27" s="156" cm="1">
        <f t="array" ref="BF27">SUMPRODUCT(TRANSPOSE(Assumptions!$D92:$F92),Headcount!BF$49:BF$51)</f>
        <v>1</v>
      </c>
      <c r="BG27" s="156" cm="1">
        <f t="array" ref="BG27">SUMPRODUCT(TRANSPOSE(Assumptions!$D92:$F92),Headcount!BG$49:BG$51)</f>
        <v>1</v>
      </c>
      <c r="BH27" s="156" cm="1">
        <f t="array" ref="BH27">SUMPRODUCT(TRANSPOSE(Assumptions!$D92:$F92),Headcount!BH$49:BH$51)</f>
        <v>1</v>
      </c>
      <c r="BI27" s="156" cm="1">
        <f t="array" ref="BI27">SUMPRODUCT(TRANSPOSE(Assumptions!$D92:$F92),Headcount!BI$49:BI$51)</f>
        <v>1</v>
      </c>
      <c r="BJ27" s="156" cm="1">
        <f t="array" ref="BJ27">SUMPRODUCT(TRANSPOSE(Assumptions!$D92:$F92),Headcount!BJ$49:BJ$51)</f>
        <v>1</v>
      </c>
      <c r="BK27" s="156" cm="1">
        <f t="array" ref="BK27">SUMPRODUCT(TRANSPOSE(Assumptions!$D92:$F92),Headcount!BK$49:BK$51)</f>
        <v>1</v>
      </c>
      <c r="BL27" s="156" cm="1">
        <f t="array" ref="BL27">SUMPRODUCT(TRANSPOSE(Assumptions!$D92:$F92),Headcount!BL$49:BL$51)</f>
        <v>1</v>
      </c>
      <c r="BM27" s="156" cm="1">
        <f t="array" ref="BM27">SUMPRODUCT(TRANSPOSE(Assumptions!$D92:$F92),Headcount!BM$49:BM$51)</f>
        <v>1</v>
      </c>
      <c r="BN27" s="156" cm="1">
        <f t="array" ref="BN27">SUMPRODUCT(TRANSPOSE(Assumptions!$D92:$F92),Headcount!BN$49:BN$51)</f>
        <v>1</v>
      </c>
      <c r="BO27" s="385">
        <f t="shared" si="256"/>
        <v>1</v>
      </c>
      <c r="BP27" s="156" cm="1">
        <f t="array" ref="BP27">SUMPRODUCT(TRANSPOSE(Assumptions!$D92:$F92),Headcount!BP$49:BP$51)</f>
        <v>1</v>
      </c>
      <c r="BQ27" s="156" cm="1">
        <f t="array" ref="BQ27">SUMPRODUCT(TRANSPOSE(Assumptions!$D92:$F92),Headcount!BQ$49:BQ$51)</f>
        <v>1</v>
      </c>
      <c r="BR27" s="156" cm="1">
        <f t="array" ref="BR27">SUMPRODUCT(TRANSPOSE(Assumptions!$D92:$F92),Headcount!BR$49:BR$51)</f>
        <v>1</v>
      </c>
      <c r="BS27" s="156" cm="1">
        <f t="array" ref="BS27">SUMPRODUCT(TRANSPOSE(Assumptions!$D92:$F92),Headcount!BS$49:BS$51)</f>
        <v>1</v>
      </c>
      <c r="BT27" s="156" cm="1">
        <f t="array" ref="BT27">SUMPRODUCT(TRANSPOSE(Assumptions!$D92:$F92),Headcount!BT$49:BT$51)</f>
        <v>1</v>
      </c>
      <c r="BU27" s="156" cm="1">
        <f t="array" ref="BU27">SUMPRODUCT(TRANSPOSE(Assumptions!$D92:$F92),Headcount!BU$49:BU$51)</f>
        <v>1</v>
      </c>
      <c r="BV27" s="156" cm="1">
        <f t="array" ref="BV27">SUMPRODUCT(TRANSPOSE(Assumptions!$D92:$F92),Headcount!BV$49:BV$51)</f>
        <v>1</v>
      </c>
      <c r="BW27" s="156" cm="1">
        <f t="array" ref="BW27">SUMPRODUCT(TRANSPOSE(Assumptions!$D92:$F92),Headcount!BW$49:BW$51)</f>
        <v>1</v>
      </c>
      <c r="BX27" s="156" cm="1">
        <f t="array" ref="BX27">SUMPRODUCT(TRANSPOSE(Assumptions!$D92:$F92),Headcount!BX$49:BX$51)</f>
        <v>1</v>
      </c>
      <c r="BY27" s="156" cm="1">
        <f t="array" ref="BY27">SUMPRODUCT(TRANSPOSE(Assumptions!$D92:$F92),Headcount!BY$49:BY$51)</f>
        <v>1</v>
      </c>
      <c r="BZ27" s="156" cm="1">
        <f t="array" ref="BZ27">SUMPRODUCT(TRANSPOSE(Assumptions!$D92:$F92),Headcount!BZ$49:BZ$51)</f>
        <v>1</v>
      </c>
      <c r="CA27" s="156" cm="1">
        <f t="array" ref="CA27">SUMPRODUCT(TRANSPOSE(Assumptions!$D92:$F92),Headcount!CA$49:CA$51)</f>
        <v>1</v>
      </c>
      <c r="CB27" s="385">
        <f t="shared" si="257"/>
        <v>1</v>
      </c>
      <c r="CC27" s="156" cm="1">
        <f t="array" ref="CC27">SUMPRODUCT(TRANSPOSE(Assumptions!$D92:$F92),Headcount!CC$49:CC$51)</f>
        <v>1</v>
      </c>
      <c r="CD27" s="156" cm="1">
        <f t="array" ref="CD27">SUMPRODUCT(TRANSPOSE(Assumptions!$D92:$F92),Headcount!CD$49:CD$51)</f>
        <v>1</v>
      </c>
      <c r="CE27" s="156" cm="1">
        <f t="array" ref="CE27">SUMPRODUCT(TRANSPOSE(Assumptions!$D92:$F92),Headcount!CE$49:CE$51)</f>
        <v>1</v>
      </c>
      <c r="CF27" s="156" cm="1">
        <f t="array" ref="CF27">SUMPRODUCT(TRANSPOSE(Assumptions!$D92:$F92),Headcount!CF$49:CF$51)</f>
        <v>1</v>
      </c>
      <c r="CG27" s="156" cm="1">
        <f t="array" ref="CG27">SUMPRODUCT(TRANSPOSE(Assumptions!$D92:$F92),Headcount!CG$49:CG$51)</f>
        <v>1</v>
      </c>
      <c r="CH27" s="156" cm="1">
        <f t="array" ref="CH27">SUMPRODUCT(TRANSPOSE(Assumptions!$D92:$F92),Headcount!CH$49:CH$51)</f>
        <v>1</v>
      </c>
      <c r="CI27" s="156" cm="1">
        <f t="array" ref="CI27">SUMPRODUCT(TRANSPOSE(Assumptions!$D92:$F92),Headcount!CI$49:CI$51)</f>
        <v>1</v>
      </c>
      <c r="CJ27" s="156" cm="1">
        <f t="array" ref="CJ27">SUMPRODUCT(TRANSPOSE(Assumptions!$D92:$F92),Headcount!CJ$49:CJ$51)</f>
        <v>1</v>
      </c>
      <c r="CK27" s="156" cm="1">
        <f t="array" ref="CK27">SUMPRODUCT(TRANSPOSE(Assumptions!$D92:$F92),Headcount!CK$49:CK$51)</f>
        <v>1</v>
      </c>
      <c r="CL27" s="156" cm="1">
        <f t="array" ref="CL27">SUMPRODUCT(TRANSPOSE(Assumptions!$D92:$F92),Headcount!CL$49:CL$51)</f>
        <v>1</v>
      </c>
      <c r="CM27" s="156" cm="1">
        <f t="array" ref="CM27">SUMPRODUCT(TRANSPOSE(Assumptions!$D92:$F92),Headcount!CM$49:CM$51)</f>
        <v>1</v>
      </c>
      <c r="CN27" s="156" cm="1">
        <f t="array" ref="CN27">SUMPRODUCT(TRANSPOSE(Assumptions!$D92:$F92),Headcount!CN$49:CN$51)</f>
        <v>1</v>
      </c>
      <c r="CO27" s="385">
        <f t="shared" si="258"/>
        <v>1</v>
      </c>
      <c r="CP27" s="156" cm="1">
        <f t="array" ref="CP27">SUMPRODUCT(TRANSPOSE(Assumptions!$D92:$F92),Headcount!CP$49:CP$51)</f>
        <v>1</v>
      </c>
      <c r="CQ27" s="156" cm="1">
        <f t="array" ref="CQ27">SUMPRODUCT(TRANSPOSE(Assumptions!$D92:$F92),Headcount!CQ$49:CQ$51)</f>
        <v>1</v>
      </c>
      <c r="CR27" s="156" cm="1">
        <f t="array" ref="CR27">SUMPRODUCT(TRANSPOSE(Assumptions!$D92:$F92),Headcount!CR$49:CR$51)</f>
        <v>1</v>
      </c>
      <c r="CS27" s="156" cm="1">
        <f t="array" ref="CS27">SUMPRODUCT(TRANSPOSE(Assumptions!$D92:$F92),Headcount!CS$49:CS$51)</f>
        <v>1</v>
      </c>
      <c r="CT27" s="156" cm="1">
        <f t="array" ref="CT27">SUMPRODUCT(TRANSPOSE(Assumptions!$D92:$F92),Headcount!CT$49:CT$51)</f>
        <v>1</v>
      </c>
      <c r="CU27" s="156" cm="1">
        <f t="array" ref="CU27">SUMPRODUCT(TRANSPOSE(Assumptions!$D92:$F92),Headcount!CU$49:CU$51)</f>
        <v>1</v>
      </c>
      <c r="CV27" s="156" cm="1">
        <f t="array" ref="CV27">SUMPRODUCT(TRANSPOSE(Assumptions!$D92:$F92),Headcount!CV$49:CV$51)</f>
        <v>1</v>
      </c>
      <c r="CW27" s="156" cm="1">
        <f t="array" ref="CW27">SUMPRODUCT(TRANSPOSE(Assumptions!$D92:$F92),Headcount!CW$49:CW$51)</f>
        <v>1</v>
      </c>
      <c r="CX27" s="156" cm="1">
        <f t="array" ref="CX27">SUMPRODUCT(TRANSPOSE(Assumptions!$D92:$F92),Headcount!CX$49:CX$51)</f>
        <v>1</v>
      </c>
      <c r="CY27" s="156" cm="1">
        <f t="array" ref="CY27">SUMPRODUCT(TRANSPOSE(Assumptions!$D92:$F92),Headcount!CY$49:CY$51)</f>
        <v>1</v>
      </c>
      <c r="CZ27" s="156" cm="1">
        <f t="array" ref="CZ27">SUMPRODUCT(TRANSPOSE(Assumptions!$D92:$F92),Headcount!CZ$49:CZ$51)</f>
        <v>1</v>
      </c>
      <c r="DA27" s="156" cm="1">
        <f t="array" ref="DA27">SUMPRODUCT(TRANSPOSE(Assumptions!$D92:$F92),Headcount!DA$49:DA$51)</f>
        <v>1</v>
      </c>
      <c r="DB27" s="385">
        <f t="shared" si="259"/>
        <v>1</v>
      </c>
    </row>
    <row r="28" spans="2:106" s="3" customFormat="1" ht="13.2" outlineLevel="1">
      <c r="B28" s="158" t="str">
        <f t="shared" si="251"/>
        <v>Risk Manager</v>
      </c>
      <c r="C28" s="156" cm="1">
        <f t="array" ref="C28">SUMPRODUCT(TRANSPOSE(Assumptions!$D93:$F93),Headcount!C$49:C$51)</f>
        <v>0</v>
      </c>
      <c r="D28" s="156" cm="1">
        <f t="array" ref="D28">SUMPRODUCT(TRANSPOSE(Assumptions!$D93:$F93),Headcount!D$49:D$51)</f>
        <v>0</v>
      </c>
      <c r="E28" s="156" cm="1">
        <f t="array" ref="E28">SUMPRODUCT(TRANSPOSE(Assumptions!$D93:$F93),Headcount!E$49:E$51)</f>
        <v>0</v>
      </c>
      <c r="F28" s="156" cm="1">
        <f t="array" ref="F28">SUMPRODUCT(TRANSPOSE(Assumptions!$D93:$F93),Headcount!F$49:F$51)</f>
        <v>0</v>
      </c>
      <c r="G28" s="156" cm="1">
        <f t="array" ref="G28">SUMPRODUCT(TRANSPOSE(Assumptions!$D93:$F93),Headcount!G$49:G$51)</f>
        <v>0</v>
      </c>
      <c r="H28" s="156" cm="1">
        <f t="array" ref="H28">SUMPRODUCT(TRANSPOSE(Assumptions!$D93:$F93),Headcount!H$49:H$51)</f>
        <v>0</v>
      </c>
      <c r="I28" s="156" cm="1">
        <f t="array" ref="I28">SUMPRODUCT(TRANSPOSE(Assumptions!$D93:$F93),Headcount!I$49:I$51)</f>
        <v>0</v>
      </c>
      <c r="J28" s="156" cm="1">
        <f t="array" ref="J28">SUMPRODUCT(TRANSPOSE(Assumptions!$D93:$F93),Headcount!J$49:J$51)</f>
        <v>0</v>
      </c>
      <c r="K28" s="156" cm="1">
        <f t="array" ref="K28">SUMPRODUCT(TRANSPOSE(Assumptions!$D93:$F93),Headcount!K$49:K$51)</f>
        <v>0</v>
      </c>
      <c r="L28" s="156" cm="1">
        <f t="array" ref="L28">SUMPRODUCT(TRANSPOSE(Assumptions!$D93:$F93),Headcount!L$49:L$51)</f>
        <v>0</v>
      </c>
      <c r="M28" s="156" cm="1">
        <f t="array" ref="M28">SUMPRODUCT(TRANSPOSE(Assumptions!$D93:$F93),Headcount!M$49:M$51)</f>
        <v>0</v>
      </c>
      <c r="N28" s="156" cm="1">
        <f t="array" ref="N28">SUMPRODUCT(TRANSPOSE(Assumptions!$D93:$F93),Headcount!N$49:N$51)</f>
        <v>0</v>
      </c>
      <c r="O28" s="385">
        <f t="shared" si="252"/>
        <v>0</v>
      </c>
      <c r="P28" s="156" cm="1">
        <f t="array" ref="P28">SUMPRODUCT(TRANSPOSE(Assumptions!$D93:$F93),Headcount!P$49:P$51)</f>
        <v>0</v>
      </c>
      <c r="Q28" s="156" cm="1">
        <f t="array" ref="Q28">SUMPRODUCT(TRANSPOSE(Assumptions!$D93:$F93),Headcount!Q$49:Q$51)</f>
        <v>0</v>
      </c>
      <c r="R28" s="156" cm="1">
        <f t="array" ref="R28">SUMPRODUCT(TRANSPOSE(Assumptions!$D93:$F93),Headcount!R$49:R$51)</f>
        <v>0</v>
      </c>
      <c r="S28" s="156" cm="1">
        <f t="array" ref="S28">SUMPRODUCT(TRANSPOSE(Assumptions!$D93:$F93),Headcount!S$49:S$51)</f>
        <v>0</v>
      </c>
      <c r="T28" s="156" cm="1">
        <f t="array" ref="T28">SUMPRODUCT(TRANSPOSE(Assumptions!$D93:$F93),Headcount!T$49:T$51)</f>
        <v>0</v>
      </c>
      <c r="U28" s="156" cm="1">
        <f t="array" ref="U28">SUMPRODUCT(TRANSPOSE(Assumptions!$D93:$F93),Headcount!U$49:U$51)</f>
        <v>0</v>
      </c>
      <c r="V28" s="156" cm="1">
        <f t="array" ref="V28">SUMPRODUCT(TRANSPOSE(Assumptions!$D93:$F93),Headcount!V$49:V$51)</f>
        <v>0</v>
      </c>
      <c r="W28" s="156" cm="1">
        <f t="array" ref="W28">SUMPRODUCT(TRANSPOSE(Assumptions!$D93:$F93),Headcount!W$49:W$51)</f>
        <v>0</v>
      </c>
      <c r="X28" s="156" cm="1">
        <f t="array" ref="X28">SUMPRODUCT(TRANSPOSE(Assumptions!$D93:$F93),Headcount!X$49:X$51)</f>
        <v>0</v>
      </c>
      <c r="Y28" s="156" cm="1">
        <f t="array" ref="Y28">SUMPRODUCT(TRANSPOSE(Assumptions!$D93:$F93),Headcount!Y$49:Y$51)</f>
        <v>0</v>
      </c>
      <c r="Z28" s="156" cm="1">
        <f t="array" ref="Z28">SUMPRODUCT(TRANSPOSE(Assumptions!$D93:$F93),Headcount!Z$49:Z$51)</f>
        <v>0</v>
      </c>
      <c r="AA28" s="156" cm="1">
        <f t="array" ref="AA28">SUMPRODUCT(TRANSPOSE(Assumptions!$D93:$F93),Headcount!AA$49:AA$51)</f>
        <v>0</v>
      </c>
      <c r="AB28" s="385">
        <f t="shared" si="253"/>
        <v>0</v>
      </c>
      <c r="AC28" s="156" cm="1">
        <f t="array" ref="AC28">SUMPRODUCT(TRANSPOSE(Assumptions!$D93:$F93),Headcount!AC$49:AC$51)</f>
        <v>0</v>
      </c>
      <c r="AD28" s="156" cm="1">
        <f t="array" ref="AD28">SUMPRODUCT(TRANSPOSE(Assumptions!$D93:$F93),Headcount!AD$49:AD$51)</f>
        <v>0</v>
      </c>
      <c r="AE28" s="156" cm="1">
        <f t="array" ref="AE28">SUMPRODUCT(TRANSPOSE(Assumptions!$D93:$F93),Headcount!AE$49:AE$51)</f>
        <v>0</v>
      </c>
      <c r="AF28" s="156" cm="1">
        <f t="array" ref="AF28">SUMPRODUCT(TRANSPOSE(Assumptions!$D93:$F93),Headcount!AF$49:AF$51)</f>
        <v>0</v>
      </c>
      <c r="AG28" s="156" cm="1">
        <f t="array" ref="AG28">SUMPRODUCT(TRANSPOSE(Assumptions!$D93:$F93),Headcount!AG$49:AG$51)</f>
        <v>0</v>
      </c>
      <c r="AH28" s="156" cm="1">
        <f t="array" ref="AH28">SUMPRODUCT(TRANSPOSE(Assumptions!$D93:$F93),Headcount!AH$49:AH$51)</f>
        <v>0</v>
      </c>
      <c r="AI28" s="156" cm="1">
        <f t="array" ref="AI28">SUMPRODUCT(TRANSPOSE(Assumptions!$D93:$F93),Headcount!AI$49:AI$51)</f>
        <v>0</v>
      </c>
      <c r="AJ28" s="156" cm="1">
        <f t="array" ref="AJ28">SUMPRODUCT(TRANSPOSE(Assumptions!$D93:$F93),Headcount!AJ$49:AJ$51)</f>
        <v>0</v>
      </c>
      <c r="AK28" s="156" cm="1">
        <f t="array" ref="AK28">SUMPRODUCT(TRANSPOSE(Assumptions!$D93:$F93),Headcount!AK$49:AK$51)</f>
        <v>0</v>
      </c>
      <c r="AL28" s="156" cm="1">
        <f t="array" ref="AL28">SUMPRODUCT(TRANSPOSE(Assumptions!$D93:$F93),Headcount!AL$49:AL$51)</f>
        <v>0</v>
      </c>
      <c r="AM28" s="156" cm="1">
        <f t="array" ref="AM28">SUMPRODUCT(TRANSPOSE(Assumptions!$D93:$F93),Headcount!AM$49:AM$51)</f>
        <v>0</v>
      </c>
      <c r="AN28" s="156" cm="1">
        <f t="array" ref="AN28">SUMPRODUCT(TRANSPOSE(Assumptions!$D93:$F93),Headcount!AN$49:AN$51)</f>
        <v>0</v>
      </c>
      <c r="AO28" s="385">
        <f t="shared" si="254"/>
        <v>0</v>
      </c>
      <c r="AP28" s="156" cm="1">
        <f t="array" ref="AP28">SUMPRODUCT(TRANSPOSE(Assumptions!$D93:$F93),Headcount!AP$49:AP$51)</f>
        <v>1</v>
      </c>
      <c r="AQ28" s="156" cm="1">
        <f t="array" ref="AQ28">SUMPRODUCT(TRANSPOSE(Assumptions!$D93:$F93),Headcount!AQ$49:AQ$51)</f>
        <v>1</v>
      </c>
      <c r="AR28" s="156" cm="1">
        <f t="array" ref="AR28">SUMPRODUCT(TRANSPOSE(Assumptions!$D93:$F93),Headcount!AR$49:AR$51)</f>
        <v>1</v>
      </c>
      <c r="AS28" s="156" cm="1">
        <f t="array" ref="AS28">SUMPRODUCT(TRANSPOSE(Assumptions!$D93:$F93),Headcount!AS$49:AS$51)</f>
        <v>1</v>
      </c>
      <c r="AT28" s="156" cm="1">
        <f t="array" ref="AT28">SUMPRODUCT(TRANSPOSE(Assumptions!$D93:$F93),Headcount!AT$49:AT$51)</f>
        <v>1</v>
      </c>
      <c r="AU28" s="156" cm="1">
        <f t="array" ref="AU28">SUMPRODUCT(TRANSPOSE(Assumptions!$D93:$F93),Headcount!AU$49:AU$51)</f>
        <v>1</v>
      </c>
      <c r="AV28" s="156" cm="1">
        <f t="array" ref="AV28">SUMPRODUCT(TRANSPOSE(Assumptions!$D93:$F93),Headcount!AV$49:AV$51)</f>
        <v>1</v>
      </c>
      <c r="AW28" s="156" cm="1">
        <f t="array" ref="AW28">SUMPRODUCT(TRANSPOSE(Assumptions!$D93:$F93),Headcount!AW$49:AW$51)</f>
        <v>1</v>
      </c>
      <c r="AX28" s="156" cm="1">
        <f t="array" ref="AX28">SUMPRODUCT(TRANSPOSE(Assumptions!$D93:$F93),Headcount!AX$49:AX$51)</f>
        <v>1</v>
      </c>
      <c r="AY28" s="156" cm="1">
        <f t="array" ref="AY28">SUMPRODUCT(TRANSPOSE(Assumptions!$D93:$F93),Headcount!AY$49:AY$51)</f>
        <v>1</v>
      </c>
      <c r="AZ28" s="156" cm="1">
        <f t="array" ref="AZ28">SUMPRODUCT(TRANSPOSE(Assumptions!$D93:$F93),Headcount!AZ$49:AZ$51)</f>
        <v>1</v>
      </c>
      <c r="BA28" s="156" cm="1">
        <f t="array" ref="BA28">SUMPRODUCT(TRANSPOSE(Assumptions!$D93:$F93),Headcount!BA$49:BA$51)</f>
        <v>1</v>
      </c>
      <c r="BB28" s="385">
        <f t="shared" si="255"/>
        <v>1</v>
      </c>
      <c r="BC28" s="156" cm="1">
        <f t="array" ref="BC28">SUMPRODUCT(TRANSPOSE(Assumptions!$D93:$F93),Headcount!BC$49:BC$51)</f>
        <v>1</v>
      </c>
      <c r="BD28" s="156" cm="1">
        <f t="array" ref="BD28">SUMPRODUCT(TRANSPOSE(Assumptions!$D93:$F93),Headcount!BD$49:BD$51)</f>
        <v>1</v>
      </c>
      <c r="BE28" s="156" cm="1">
        <f t="array" ref="BE28">SUMPRODUCT(TRANSPOSE(Assumptions!$D93:$F93),Headcount!BE$49:BE$51)</f>
        <v>1</v>
      </c>
      <c r="BF28" s="156" cm="1">
        <f t="array" ref="BF28">SUMPRODUCT(TRANSPOSE(Assumptions!$D93:$F93),Headcount!BF$49:BF$51)</f>
        <v>1</v>
      </c>
      <c r="BG28" s="156" cm="1">
        <f t="array" ref="BG28">SUMPRODUCT(TRANSPOSE(Assumptions!$D93:$F93),Headcount!BG$49:BG$51)</f>
        <v>1</v>
      </c>
      <c r="BH28" s="156" cm="1">
        <f t="array" ref="BH28">SUMPRODUCT(TRANSPOSE(Assumptions!$D93:$F93),Headcount!BH$49:BH$51)</f>
        <v>1</v>
      </c>
      <c r="BI28" s="156" cm="1">
        <f t="array" ref="BI28">SUMPRODUCT(TRANSPOSE(Assumptions!$D93:$F93),Headcount!BI$49:BI$51)</f>
        <v>1</v>
      </c>
      <c r="BJ28" s="156" cm="1">
        <f t="array" ref="BJ28">SUMPRODUCT(TRANSPOSE(Assumptions!$D93:$F93),Headcount!BJ$49:BJ$51)</f>
        <v>1</v>
      </c>
      <c r="BK28" s="156" cm="1">
        <f t="array" ref="BK28">SUMPRODUCT(TRANSPOSE(Assumptions!$D93:$F93),Headcount!BK$49:BK$51)</f>
        <v>1</v>
      </c>
      <c r="BL28" s="156" cm="1">
        <f t="array" ref="BL28">SUMPRODUCT(TRANSPOSE(Assumptions!$D93:$F93),Headcount!BL$49:BL$51)</f>
        <v>1</v>
      </c>
      <c r="BM28" s="156" cm="1">
        <f t="array" ref="BM28">SUMPRODUCT(TRANSPOSE(Assumptions!$D93:$F93),Headcount!BM$49:BM$51)</f>
        <v>1</v>
      </c>
      <c r="BN28" s="156" cm="1">
        <f t="array" ref="BN28">SUMPRODUCT(TRANSPOSE(Assumptions!$D93:$F93),Headcount!BN$49:BN$51)</f>
        <v>1</v>
      </c>
      <c r="BO28" s="385">
        <f t="shared" si="256"/>
        <v>1</v>
      </c>
      <c r="BP28" s="156" cm="1">
        <f t="array" ref="BP28">SUMPRODUCT(TRANSPOSE(Assumptions!$D93:$F93),Headcount!BP$49:BP$51)</f>
        <v>1</v>
      </c>
      <c r="BQ28" s="156" cm="1">
        <f t="array" ref="BQ28">SUMPRODUCT(TRANSPOSE(Assumptions!$D93:$F93),Headcount!BQ$49:BQ$51)</f>
        <v>1</v>
      </c>
      <c r="BR28" s="156" cm="1">
        <f t="array" ref="BR28">SUMPRODUCT(TRANSPOSE(Assumptions!$D93:$F93),Headcount!BR$49:BR$51)</f>
        <v>1</v>
      </c>
      <c r="BS28" s="156" cm="1">
        <f t="array" ref="BS28">SUMPRODUCT(TRANSPOSE(Assumptions!$D93:$F93),Headcount!BS$49:BS$51)</f>
        <v>1</v>
      </c>
      <c r="BT28" s="156" cm="1">
        <f t="array" ref="BT28">SUMPRODUCT(TRANSPOSE(Assumptions!$D93:$F93),Headcount!BT$49:BT$51)</f>
        <v>1</v>
      </c>
      <c r="BU28" s="156" cm="1">
        <f t="array" ref="BU28">SUMPRODUCT(TRANSPOSE(Assumptions!$D93:$F93),Headcount!BU$49:BU$51)</f>
        <v>1</v>
      </c>
      <c r="BV28" s="156" cm="1">
        <f t="array" ref="BV28">SUMPRODUCT(TRANSPOSE(Assumptions!$D93:$F93),Headcount!BV$49:BV$51)</f>
        <v>1</v>
      </c>
      <c r="BW28" s="156" cm="1">
        <f t="array" ref="BW28">SUMPRODUCT(TRANSPOSE(Assumptions!$D93:$F93),Headcount!BW$49:BW$51)</f>
        <v>1</v>
      </c>
      <c r="BX28" s="156" cm="1">
        <f t="array" ref="BX28">SUMPRODUCT(TRANSPOSE(Assumptions!$D93:$F93),Headcount!BX$49:BX$51)</f>
        <v>1</v>
      </c>
      <c r="BY28" s="156" cm="1">
        <f t="array" ref="BY28">SUMPRODUCT(TRANSPOSE(Assumptions!$D93:$F93),Headcount!BY$49:BY$51)</f>
        <v>1</v>
      </c>
      <c r="BZ28" s="156" cm="1">
        <f t="array" ref="BZ28">SUMPRODUCT(TRANSPOSE(Assumptions!$D93:$F93),Headcount!BZ$49:BZ$51)</f>
        <v>1</v>
      </c>
      <c r="CA28" s="156" cm="1">
        <f t="array" ref="CA28">SUMPRODUCT(TRANSPOSE(Assumptions!$D93:$F93),Headcount!CA$49:CA$51)</f>
        <v>1</v>
      </c>
      <c r="CB28" s="385">
        <f t="shared" si="257"/>
        <v>1</v>
      </c>
      <c r="CC28" s="156" cm="1">
        <f t="array" ref="CC28">SUMPRODUCT(TRANSPOSE(Assumptions!$D93:$F93),Headcount!CC$49:CC$51)</f>
        <v>1</v>
      </c>
      <c r="CD28" s="156" cm="1">
        <f t="array" ref="CD28">SUMPRODUCT(TRANSPOSE(Assumptions!$D93:$F93),Headcount!CD$49:CD$51)</f>
        <v>1</v>
      </c>
      <c r="CE28" s="156" cm="1">
        <f t="array" ref="CE28">SUMPRODUCT(TRANSPOSE(Assumptions!$D93:$F93),Headcount!CE$49:CE$51)</f>
        <v>1</v>
      </c>
      <c r="CF28" s="156" cm="1">
        <f t="array" ref="CF28">SUMPRODUCT(TRANSPOSE(Assumptions!$D93:$F93),Headcount!CF$49:CF$51)</f>
        <v>1</v>
      </c>
      <c r="CG28" s="156" cm="1">
        <f t="array" ref="CG28">SUMPRODUCT(TRANSPOSE(Assumptions!$D93:$F93),Headcount!CG$49:CG$51)</f>
        <v>1</v>
      </c>
      <c r="CH28" s="156" cm="1">
        <f t="array" ref="CH28">SUMPRODUCT(TRANSPOSE(Assumptions!$D93:$F93),Headcount!CH$49:CH$51)</f>
        <v>1</v>
      </c>
      <c r="CI28" s="156" cm="1">
        <f t="array" ref="CI28">SUMPRODUCT(TRANSPOSE(Assumptions!$D93:$F93),Headcount!CI$49:CI$51)</f>
        <v>1</v>
      </c>
      <c r="CJ28" s="156" cm="1">
        <f t="array" ref="CJ28">SUMPRODUCT(TRANSPOSE(Assumptions!$D93:$F93),Headcount!CJ$49:CJ$51)</f>
        <v>1</v>
      </c>
      <c r="CK28" s="156" cm="1">
        <f t="array" ref="CK28">SUMPRODUCT(TRANSPOSE(Assumptions!$D93:$F93),Headcount!CK$49:CK$51)</f>
        <v>1</v>
      </c>
      <c r="CL28" s="156" cm="1">
        <f t="array" ref="CL28">SUMPRODUCT(TRANSPOSE(Assumptions!$D93:$F93),Headcount!CL$49:CL$51)</f>
        <v>1</v>
      </c>
      <c r="CM28" s="156" cm="1">
        <f t="array" ref="CM28">SUMPRODUCT(TRANSPOSE(Assumptions!$D93:$F93),Headcount!CM$49:CM$51)</f>
        <v>1</v>
      </c>
      <c r="CN28" s="156" cm="1">
        <f t="array" ref="CN28">SUMPRODUCT(TRANSPOSE(Assumptions!$D93:$F93),Headcount!CN$49:CN$51)</f>
        <v>1</v>
      </c>
      <c r="CO28" s="385">
        <f t="shared" si="258"/>
        <v>1</v>
      </c>
      <c r="CP28" s="156" cm="1">
        <f t="array" ref="CP28">SUMPRODUCT(TRANSPOSE(Assumptions!$D93:$F93),Headcount!CP$49:CP$51)</f>
        <v>1</v>
      </c>
      <c r="CQ28" s="156" cm="1">
        <f t="array" ref="CQ28">SUMPRODUCT(TRANSPOSE(Assumptions!$D93:$F93),Headcount!CQ$49:CQ$51)</f>
        <v>1</v>
      </c>
      <c r="CR28" s="156" cm="1">
        <f t="array" ref="CR28">SUMPRODUCT(TRANSPOSE(Assumptions!$D93:$F93),Headcount!CR$49:CR$51)</f>
        <v>1</v>
      </c>
      <c r="CS28" s="156" cm="1">
        <f t="array" ref="CS28">SUMPRODUCT(TRANSPOSE(Assumptions!$D93:$F93),Headcount!CS$49:CS$51)</f>
        <v>1</v>
      </c>
      <c r="CT28" s="156" cm="1">
        <f t="array" ref="CT28">SUMPRODUCT(TRANSPOSE(Assumptions!$D93:$F93),Headcount!CT$49:CT$51)</f>
        <v>1</v>
      </c>
      <c r="CU28" s="156" cm="1">
        <f t="array" ref="CU28">SUMPRODUCT(TRANSPOSE(Assumptions!$D93:$F93),Headcount!CU$49:CU$51)</f>
        <v>1</v>
      </c>
      <c r="CV28" s="156" cm="1">
        <f t="array" ref="CV28">SUMPRODUCT(TRANSPOSE(Assumptions!$D93:$F93),Headcount!CV$49:CV$51)</f>
        <v>1</v>
      </c>
      <c r="CW28" s="156" cm="1">
        <f t="array" ref="CW28">SUMPRODUCT(TRANSPOSE(Assumptions!$D93:$F93),Headcount!CW$49:CW$51)</f>
        <v>1</v>
      </c>
      <c r="CX28" s="156" cm="1">
        <f t="array" ref="CX28">SUMPRODUCT(TRANSPOSE(Assumptions!$D93:$F93),Headcount!CX$49:CX$51)</f>
        <v>1</v>
      </c>
      <c r="CY28" s="156" cm="1">
        <f t="array" ref="CY28">SUMPRODUCT(TRANSPOSE(Assumptions!$D93:$F93),Headcount!CY$49:CY$51)</f>
        <v>1</v>
      </c>
      <c r="CZ28" s="156" cm="1">
        <f t="array" ref="CZ28">SUMPRODUCT(TRANSPOSE(Assumptions!$D93:$F93),Headcount!CZ$49:CZ$51)</f>
        <v>1</v>
      </c>
      <c r="DA28" s="156" cm="1">
        <f t="array" ref="DA28">SUMPRODUCT(TRANSPOSE(Assumptions!$D93:$F93),Headcount!DA$49:DA$51)</f>
        <v>1</v>
      </c>
      <c r="DB28" s="385">
        <f t="shared" si="259"/>
        <v>1</v>
      </c>
    </row>
    <row r="29" spans="2:106" s="3" customFormat="1" ht="13.2" outlineLevel="1">
      <c r="B29" s="158" t="str">
        <f t="shared" si="251"/>
        <v>Support Staff</v>
      </c>
      <c r="C29" s="156" cm="1">
        <f t="array" ref="C29">SUMPRODUCT(TRANSPOSE(Assumptions!$D94:$F94),Headcount!C$49:C$51)</f>
        <v>0</v>
      </c>
      <c r="D29" s="156" cm="1">
        <f t="array" ref="D29">SUMPRODUCT(TRANSPOSE(Assumptions!$D94:$F94),Headcount!D$49:D$51)</f>
        <v>0</v>
      </c>
      <c r="E29" s="156" cm="1">
        <f t="array" ref="E29">SUMPRODUCT(TRANSPOSE(Assumptions!$D94:$F94),Headcount!E$49:E$51)</f>
        <v>0</v>
      </c>
      <c r="F29" s="156" cm="1">
        <f t="array" ref="F29">SUMPRODUCT(TRANSPOSE(Assumptions!$D94:$F94),Headcount!F$49:F$51)</f>
        <v>0</v>
      </c>
      <c r="G29" s="156" cm="1">
        <f t="array" ref="G29">SUMPRODUCT(TRANSPOSE(Assumptions!$D94:$F94),Headcount!G$49:G$51)</f>
        <v>0</v>
      </c>
      <c r="H29" s="156" cm="1">
        <f t="array" ref="H29">SUMPRODUCT(TRANSPOSE(Assumptions!$D94:$F94),Headcount!H$49:H$51)</f>
        <v>0</v>
      </c>
      <c r="I29" s="156" cm="1">
        <f t="array" ref="I29">SUMPRODUCT(TRANSPOSE(Assumptions!$D94:$F94),Headcount!I$49:I$51)</f>
        <v>0</v>
      </c>
      <c r="J29" s="156" cm="1">
        <f t="array" ref="J29">SUMPRODUCT(TRANSPOSE(Assumptions!$D94:$F94),Headcount!J$49:J$51)</f>
        <v>0</v>
      </c>
      <c r="K29" s="156" cm="1">
        <f t="array" ref="K29">SUMPRODUCT(TRANSPOSE(Assumptions!$D94:$F94),Headcount!K$49:K$51)</f>
        <v>0</v>
      </c>
      <c r="L29" s="156" cm="1">
        <f t="array" ref="L29">SUMPRODUCT(TRANSPOSE(Assumptions!$D94:$F94),Headcount!L$49:L$51)</f>
        <v>0</v>
      </c>
      <c r="M29" s="156" cm="1">
        <f t="array" ref="M29">SUMPRODUCT(TRANSPOSE(Assumptions!$D94:$F94),Headcount!M$49:M$51)</f>
        <v>0</v>
      </c>
      <c r="N29" s="156" cm="1">
        <f t="array" ref="N29">SUMPRODUCT(TRANSPOSE(Assumptions!$D94:$F94),Headcount!N$49:N$51)</f>
        <v>0</v>
      </c>
      <c r="O29" s="385">
        <f t="shared" si="252"/>
        <v>0</v>
      </c>
      <c r="P29" s="156" cm="1">
        <f t="array" ref="P29">SUMPRODUCT(TRANSPOSE(Assumptions!$D94:$F94),Headcount!P$49:P$51)</f>
        <v>0</v>
      </c>
      <c r="Q29" s="156" cm="1">
        <f t="array" ref="Q29">SUMPRODUCT(TRANSPOSE(Assumptions!$D94:$F94),Headcount!Q$49:Q$51)</f>
        <v>0</v>
      </c>
      <c r="R29" s="156" cm="1">
        <f t="array" ref="R29">SUMPRODUCT(TRANSPOSE(Assumptions!$D94:$F94),Headcount!R$49:R$51)</f>
        <v>0</v>
      </c>
      <c r="S29" s="156" cm="1">
        <f t="array" ref="S29">SUMPRODUCT(TRANSPOSE(Assumptions!$D94:$F94),Headcount!S$49:S$51)</f>
        <v>0</v>
      </c>
      <c r="T29" s="156" cm="1">
        <f t="array" ref="T29">SUMPRODUCT(TRANSPOSE(Assumptions!$D94:$F94),Headcount!T$49:T$51)</f>
        <v>0</v>
      </c>
      <c r="U29" s="156" cm="1">
        <f t="array" ref="U29">SUMPRODUCT(TRANSPOSE(Assumptions!$D94:$F94),Headcount!U$49:U$51)</f>
        <v>0</v>
      </c>
      <c r="V29" s="156" cm="1">
        <f t="array" ref="V29">SUMPRODUCT(TRANSPOSE(Assumptions!$D94:$F94),Headcount!V$49:V$51)</f>
        <v>0</v>
      </c>
      <c r="W29" s="156" cm="1">
        <f t="array" ref="W29">SUMPRODUCT(TRANSPOSE(Assumptions!$D94:$F94),Headcount!W$49:W$51)</f>
        <v>0</v>
      </c>
      <c r="X29" s="156" cm="1">
        <f t="array" ref="X29">SUMPRODUCT(TRANSPOSE(Assumptions!$D94:$F94),Headcount!X$49:X$51)</f>
        <v>0</v>
      </c>
      <c r="Y29" s="156" cm="1">
        <f t="array" ref="Y29">SUMPRODUCT(TRANSPOSE(Assumptions!$D94:$F94),Headcount!Y$49:Y$51)</f>
        <v>0</v>
      </c>
      <c r="Z29" s="156" cm="1">
        <f t="array" ref="Z29">SUMPRODUCT(TRANSPOSE(Assumptions!$D94:$F94),Headcount!Z$49:Z$51)</f>
        <v>0</v>
      </c>
      <c r="AA29" s="156" cm="1">
        <f t="array" ref="AA29">SUMPRODUCT(TRANSPOSE(Assumptions!$D94:$F94),Headcount!AA$49:AA$51)</f>
        <v>0</v>
      </c>
      <c r="AB29" s="385">
        <f t="shared" si="253"/>
        <v>0</v>
      </c>
      <c r="AC29" s="156" cm="1">
        <f t="array" ref="AC29">SUMPRODUCT(TRANSPOSE(Assumptions!$D94:$F94),Headcount!AC$49:AC$51)</f>
        <v>0</v>
      </c>
      <c r="AD29" s="156" cm="1">
        <f t="array" ref="AD29">SUMPRODUCT(TRANSPOSE(Assumptions!$D94:$F94),Headcount!AD$49:AD$51)</f>
        <v>0</v>
      </c>
      <c r="AE29" s="156" cm="1">
        <f t="array" ref="AE29">SUMPRODUCT(TRANSPOSE(Assumptions!$D94:$F94),Headcount!AE$49:AE$51)</f>
        <v>0</v>
      </c>
      <c r="AF29" s="156" cm="1">
        <f t="array" ref="AF29">SUMPRODUCT(TRANSPOSE(Assumptions!$D94:$F94),Headcount!AF$49:AF$51)</f>
        <v>0</v>
      </c>
      <c r="AG29" s="156" cm="1">
        <f t="array" ref="AG29">SUMPRODUCT(TRANSPOSE(Assumptions!$D94:$F94),Headcount!AG$49:AG$51)</f>
        <v>0</v>
      </c>
      <c r="AH29" s="156" cm="1">
        <f t="array" ref="AH29">SUMPRODUCT(TRANSPOSE(Assumptions!$D94:$F94),Headcount!AH$49:AH$51)</f>
        <v>0</v>
      </c>
      <c r="AI29" s="156" cm="1">
        <f t="array" ref="AI29">SUMPRODUCT(TRANSPOSE(Assumptions!$D94:$F94),Headcount!AI$49:AI$51)</f>
        <v>0</v>
      </c>
      <c r="AJ29" s="156" cm="1">
        <f t="array" ref="AJ29">SUMPRODUCT(TRANSPOSE(Assumptions!$D94:$F94),Headcount!AJ$49:AJ$51)</f>
        <v>0</v>
      </c>
      <c r="AK29" s="156" cm="1">
        <f t="array" ref="AK29">SUMPRODUCT(TRANSPOSE(Assumptions!$D94:$F94),Headcount!AK$49:AK$51)</f>
        <v>0</v>
      </c>
      <c r="AL29" s="156" cm="1">
        <f t="array" ref="AL29">SUMPRODUCT(TRANSPOSE(Assumptions!$D94:$F94),Headcount!AL$49:AL$51)</f>
        <v>0</v>
      </c>
      <c r="AM29" s="156" cm="1">
        <f t="array" ref="AM29">SUMPRODUCT(TRANSPOSE(Assumptions!$D94:$F94),Headcount!AM$49:AM$51)</f>
        <v>0</v>
      </c>
      <c r="AN29" s="156" cm="1">
        <f t="array" ref="AN29">SUMPRODUCT(TRANSPOSE(Assumptions!$D94:$F94),Headcount!AN$49:AN$51)</f>
        <v>0</v>
      </c>
      <c r="AO29" s="385">
        <f t="shared" si="254"/>
        <v>0</v>
      </c>
      <c r="AP29" s="156" cm="1">
        <f t="array" ref="AP29">SUMPRODUCT(TRANSPOSE(Assumptions!$D94:$F94),Headcount!AP$49:AP$51)</f>
        <v>2</v>
      </c>
      <c r="AQ29" s="156" cm="1">
        <f t="array" ref="AQ29">SUMPRODUCT(TRANSPOSE(Assumptions!$D94:$F94),Headcount!AQ$49:AQ$51)</f>
        <v>2</v>
      </c>
      <c r="AR29" s="156" cm="1">
        <f t="array" ref="AR29">SUMPRODUCT(TRANSPOSE(Assumptions!$D94:$F94),Headcount!AR$49:AR$51)</f>
        <v>2</v>
      </c>
      <c r="AS29" s="156" cm="1">
        <f t="array" ref="AS29">SUMPRODUCT(TRANSPOSE(Assumptions!$D94:$F94),Headcount!AS$49:AS$51)</f>
        <v>2</v>
      </c>
      <c r="AT29" s="156" cm="1">
        <f t="array" ref="AT29">SUMPRODUCT(TRANSPOSE(Assumptions!$D94:$F94),Headcount!AT$49:AT$51)</f>
        <v>2</v>
      </c>
      <c r="AU29" s="156" cm="1">
        <f t="array" ref="AU29">SUMPRODUCT(TRANSPOSE(Assumptions!$D94:$F94),Headcount!AU$49:AU$51)</f>
        <v>2</v>
      </c>
      <c r="AV29" s="156" cm="1">
        <f t="array" ref="AV29">SUMPRODUCT(TRANSPOSE(Assumptions!$D94:$F94),Headcount!AV$49:AV$51)</f>
        <v>2</v>
      </c>
      <c r="AW29" s="156" cm="1">
        <f t="array" ref="AW29">SUMPRODUCT(TRANSPOSE(Assumptions!$D94:$F94),Headcount!AW$49:AW$51)</f>
        <v>2</v>
      </c>
      <c r="AX29" s="156" cm="1">
        <f t="array" ref="AX29">SUMPRODUCT(TRANSPOSE(Assumptions!$D94:$F94),Headcount!AX$49:AX$51)</f>
        <v>2</v>
      </c>
      <c r="AY29" s="156" cm="1">
        <f t="array" ref="AY29">SUMPRODUCT(TRANSPOSE(Assumptions!$D94:$F94),Headcount!AY$49:AY$51)</f>
        <v>2</v>
      </c>
      <c r="AZ29" s="156" cm="1">
        <f t="array" ref="AZ29">SUMPRODUCT(TRANSPOSE(Assumptions!$D94:$F94),Headcount!AZ$49:AZ$51)</f>
        <v>2</v>
      </c>
      <c r="BA29" s="156" cm="1">
        <f t="array" ref="BA29">SUMPRODUCT(TRANSPOSE(Assumptions!$D94:$F94),Headcount!BA$49:BA$51)</f>
        <v>2</v>
      </c>
      <c r="BB29" s="385">
        <f t="shared" si="255"/>
        <v>2</v>
      </c>
      <c r="BC29" s="156" cm="1">
        <f t="array" ref="BC29">SUMPRODUCT(TRANSPOSE(Assumptions!$D94:$F94),Headcount!BC$49:BC$51)</f>
        <v>2</v>
      </c>
      <c r="BD29" s="156" cm="1">
        <f t="array" ref="BD29">SUMPRODUCT(TRANSPOSE(Assumptions!$D94:$F94),Headcount!BD$49:BD$51)</f>
        <v>2</v>
      </c>
      <c r="BE29" s="156" cm="1">
        <f t="array" ref="BE29">SUMPRODUCT(TRANSPOSE(Assumptions!$D94:$F94),Headcount!BE$49:BE$51)</f>
        <v>2</v>
      </c>
      <c r="BF29" s="156" cm="1">
        <f t="array" ref="BF29">SUMPRODUCT(TRANSPOSE(Assumptions!$D94:$F94),Headcount!BF$49:BF$51)</f>
        <v>2</v>
      </c>
      <c r="BG29" s="156" cm="1">
        <f t="array" ref="BG29">SUMPRODUCT(TRANSPOSE(Assumptions!$D94:$F94),Headcount!BG$49:BG$51)</f>
        <v>2</v>
      </c>
      <c r="BH29" s="156" cm="1">
        <f t="array" ref="BH29">SUMPRODUCT(TRANSPOSE(Assumptions!$D94:$F94),Headcount!BH$49:BH$51)</f>
        <v>2</v>
      </c>
      <c r="BI29" s="156" cm="1">
        <f t="array" ref="BI29">SUMPRODUCT(TRANSPOSE(Assumptions!$D94:$F94),Headcount!BI$49:BI$51)</f>
        <v>2</v>
      </c>
      <c r="BJ29" s="156" cm="1">
        <f t="array" ref="BJ29">SUMPRODUCT(TRANSPOSE(Assumptions!$D94:$F94),Headcount!BJ$49:BJ$51)</f>
        <v>2</v>
      </c>
      <c r="BK29" s="156" cm="1">
        <f t="array" ref="BK29">SUMPRODUCT(TRANSPOSE(Assumptions!$D94:$F94),Headcount!BK$49:BK$51)</f>
        <v>2</v>
      </c>
      <c r="BL29" s="156" cm="1">
        <f t="array" ref="BL29">SUMPRODUCT(TRANSPOSE(Assumptions!$D94:$F94),Headcount!BL$49:BL$51)</f>
        <v>2</v>
      </c>
      <c r="BM29" s="156" cm="1">
        <f t="array" ref="BM29">SUMPRODUCT(TRANSPOSE(Assumptions!$D94:$F94),Headcount!BM$49:BM$51)</f>
        <v>2</v>
      </c>
      <c r="BN29" s="156" cm="1">
        <f t="array" ref="BN29">SUMPRODUCT(TRANSPOSE(Assumptions!$D94:$F94),Headcount!BN$49:BN$51)</f>
        <v>2</v>
      </c>
      <c r="BO29" s="385">
        <f t="shared" si="256"/>
        <v>2</v>
      </c>
      <c r="BP29" s="156" cm="1">
        <f t="array" ref="BP29">SUMPRODUCT(TRANSPOSE(Assumptions!$D94:$F94),Headcount!BP$49:BP$51)</f>
        <v>2</v>
      </c>
      <c r="BQ29" s="156" cm="1">
        <f t="array" ref="BQ29">SUMPRODUCT(TRANSPOSE(Assumptions!$D94:$F94),Headcount!BQ$49:BQ$51)</f>
        <v>2</v>
      </c>
      <c r="BR29" s="156" cm="1">
        <f t="array" ref="BR29">SUMPRODUCT(TRANSPOSE(Assumptions!$D94:$F94),Headcount!BR$49:BR$51)</f>
        <v>2</v>
      </c>
      <c r="BS29" s="156" cm="1">
        <f t="array" ref="BS29">SUMPRODUCT(TRANSPOSE(Assumptions!$D94:$F94),Headcount!BS$49:BS$51)</f>
        <v>2</v>
      </c>
      <c r="BT29" s="156" cm="1">
        <f t="array" ref="BT29">SUMPRODUCT(TRANSPOSE(Assumptions!$D94:$F94),Headcount!BT$49:BT$51)</f>
        <v>2</v>
      </c>
      <c r="BU29" s="156" cm="1">
        <f t="array" ref="BU29">SUMPRODUCT(TRANSPOSE(Assumptions!$D94:$F94),Headcount!BU$49:BU$51)</f>
        <v>2</v>
      </c>
      <c r="BV29" s="156" cm="1">
        <f t="array" ref="BV29">SUMPRODUCT(TRANSPOSE(Assumptions!$D94:$F94),Headcount!BV$49:BV$51)</f>
        <v>2</v>
      </c>
      <c r="BW29" s="156" cm="1">
        <f t="array" ref="BW29">SUMPRODUCT(TRANSPOSE(Assumptions!$D94:$F94),Headcount!BW$49:BW$51)</f>
        <v>2</v>
      </c>
      <c r="BX29" s="156" cm="1">
        <f t="array" ref="BX29">SUMPRODUCT(TRANSPOSE(Assumptions!$D94:$F94),Headcount!BX$49:BX$51)</f>
        <v>2</v>
      </c>
      <c r="BY29" s="156" cm="1">
        <f t="array" ref="BY29">SUMPRODUCT(TRANSPOSE(Assumptions!$D94:$F94),Headcount!BY$49:BY$51)</f>
        <v>2</v>
      </c>
      <c r="BZ29" s="156" cm="1">
        <f t="array" ref="BZ29">SUMPRODUCT(TRANSPOSE(Assumptions!$D94:$F94),Headcount!BZ$49:BZ$51)</f>
        <v>2</v>
      </c>
      <c r="CA29" s="156" cm="1">
        <f t="array" ref="CA29">SUMPRODUCT(TRANSPOSE(Assumptions!$D94:$F94),Headcount!CA$49:CA$51)</f>
        <v>2</v>
      </c>
      <c r="CB29" s="385">
        <f t="shared" si="257"/>
        <v>2</v>
      </c>
      <c r="CC29" s="156" cm="1">
        <f t="array" ref="CC29">SUMPRODUCT(TRANSPOSE(Assumptions!$D94:$F94),Headcount!CC$49:CC$51)</f>
        <v>2</v>
      </c>
      <c r="CD29" s="156" cm="1">
        <f t="array" ref="CD29">SUMPRODUCT(TRANSPOSE(Assumptions!$D94:$F94),Headcount!CD$49:CD$51)</f>
        <v>2</v>
      </c>
      <c r="CE29" s="156" cm="1">
        <f t="array" ref="CE29">SUMPRODUCT(TRANSPOSE(Assumptions!$D94:$F94),Headcount!CE$49:CE$51)</f>
        <v>2</v>
      </c>
      <c r="CF29" s="156" cm="1">
        <f t="array" ref="CF29">SUMPRODUCT(TRANSPOSE(Assumptions!$D94:$F94),Headcount!CF$49:CF$51)</f>
        <v>2</v>
      </c>
      <c r="CG29" s="156" cm="1">
        <f t="array" ref="CG29">SUMPRODUCT(TRANSPOSE(Assumptions!$D94:$F94),Headcount!CG$49:CG$51)</f>
        <v>2</v>
      </c>
      <c r="CH29" s="156" cm="1">
        <f t="array" ref="CH29">SUMPRODUCT(TRANSPOSE(Assumptions!$D94:$F94),Headcount!CH$49:CH$51)</f>
        <v>2</v>
      </c>
      <c r="CI29" s="156" cm="1">
        <f t="array" ref="CI29">SUMPRODUCT(TRANSPOSE(Assumptions!$D94:$F94),Headcount!CI$49:CI$51)</f>
        <v>2</v>
      </c>
      <c r="CJ29" s="156" cm="1">
        <f t="array" ref="CJ29">SUMPRODUCT(TRANSPOSE(Assumptions!$D94:$F94),Headcount!CJ$49:CJ$51)</f>
        <v>2</v>
      </c>
      <c r="CK29" s="156" cm="1">
        <f t="array" ref="CK29">SUMPRODUCT(TRANSPOSE(Assumptions!$D94:$F94),Headcount!CK$49:CK$51)</f>
        <v>2</v>
      </c>
      <c r="CL29" s="156" cm="1">
        <f t="array" ref="CL29">SUMPRODUCT(TRANSPOSE(Assumptions!$D94:$F94),Headcount!CL$49:CL$51)</f>
        <v>2</v>
      </c>
      <c r="CM29" s="156" cm="1">
        <f t="array" ref="CM29">SUMPRODUCT(TRANSPOSE(Assumptions!$D94:$F94),Headcount!CM$49:CM$51)</f>
        <v>2</v>
      </c>
      <c r="CN29" s="156" cm="1">
        <f t="array" ref="CN29">SUMPRODUCT(TRANSPOSE(Assumptions!$D94:$F94),Headcount!CN$49:CN$51)</f>
        <v>2</v>
      </c>
      <c r="CO29" s="385">
        <f t="shared" si="258"/>
        <v>2</v>
      </c>
      <c r="CP29" s="156" cm="1">
        <f t="array" ref="CP29">SUMPRODUCT(TRANSPOSE(Assumptions!$D94:$F94),Headcount!CP$49:CP$51)</f>
        <v>2</v>
      </c>
      <c r="CQ29" s="156" cm="1">
        <f t="array" ref="CQ29">SUMPRODUCT(TRANSPOSE(Assumptions!$D94:$F94),Headcount!CQ$49:CQ$51)</f>
        <v>2</v>
      </c>
      <c r="CR29" s="156" cm="1">
        <f t="array" ref="CR29">SUMPRODUCT(TRANSPOSE(Assumptions!$D94:$F94),Headcount!CR$49:CR$51)</f>
        <v>2</v>
      </c>
      <c r="CS29" s="156" cm="1">
        <f t="array" ref="CS29">SUMPRODUCT(TRANSPOSE(Assumptions!$D94:$F94),Headcount!CS$49:CS$51)</f>
        <v>2</v>
      </c>
      <c r="CT29" s="156" cm="1">
        <f t="array" ref="CT29">SUMPRODUCT(TRANSPOSE(Assumptions!$D94:$F94),Headcount!CT$49:CT$51)</f>
        <v>2</v>
      </c>
      <c r="CU29" s="156" cm="1">
        <f t="array" ref="CU29">SUMPRODUCT(TRANSPOSE(Assumptions!$D94:$F94),Headcount!CU$49:CU$51)</f>
        <v>2</v>
      </c>
      <c r="CV29" s="156" cm="1">
        <f t="array" ref="CV29">SUMPRODUCT(TRANSPOSE(Assumptions!$D94:$F94),Headcount!CV$49:CV$51)</f>
        <v>2</v>
      </c>
      <c r="CW29" s="156" cm="1">
        <f t="array" ref="CW29">SUMPRODUCT(TRANSPOSE(Assumptions!$D94:$F94),Headcount!CW$49:CW$51)</f>
        <v>2</v>
      </c>
      <c r="CX29" s="156" cm="1">
        <f t="array" ref="CX29">SUMPRODUCT(TRANSPOSE(Assumptions!$D94:$F94),Headcount!CX$49:CX$51)</f>
        <v>2</v>
      </c>
      <c r="CY29" s="156" cm="1">
        <f t="array" ref="CY29">SUMPRODUCT(TRANSPOSE(Assumptions!$D94:$F94),Headcount!CY$49:CY$51)</f>
        <v>2</v>
      </c>
      <c r="CZ29" s="156" cm="1">
        <f t="array" ref="CZ29">SUMPRODUCT(TRANSPOSE(Assumptions!$D94:$F94),Headcount!CZ$49:CZ$51)</f>
        <v>2</v>
      </c>
      <c r="DA29" s="156" cm="1">
        <f t="array" ref="DA29">SUMPRODUCT(TRANSPOSE(Assumptions!$D94:$F94),Headcount!DA$49:DA$51)</f>
        <v>2</v>
      </c>
      <c r="DB29" s="385">
        <f t="shared" si="259"/>
        <v>2</v>
      </c>
    </row>
    <row r="30" spans="2:106" s="3" customFormat="1" ht="13.2" outlineLevel="1">
      <c r="B30" s="158" t="str">
        <f t="shared" si="251"/>
        <v>Position 8</v>
      </c>
      <c r="C30" s="156" cm="1">
        <f t="array" ref="C30">SUMPRODUCT(TRANSPOSE(Assumptions!$D95:$F95),Headcount!C$49:C$51)</f>
        <v>0</v>
      </c>
      <c r="D30" s="156" cm="1">
        <f t="array" ref="D30">SUMPRODUCT(TRANSPOSE(Assumptions!$D95:$F95),Headcount!D$49:D$51)</f>
        <v>0</v>
      </c>
      <c r="E30" s="156" cm="1">
        <f t="array" ref="E30">SUMPRODUCT(TRANSPOSE(Assumptions!$D95:$F95),Headcount!E$49:E$51)</f>
        <v>0</v>
      </c>
      <c r="F30" s="156" cm="1">
        <f t="array" ref="F30">SUMPRODUCT(TRANSPOSE(Assumptions!$D95:$F95),Headcount!F$49:F$51)</f>
        <v>0</v>
      </c>
      <c r="G30" s="156" cm="1">
        <f t="array" ref="G30">SUMPRODUCT(TRANSPOSE(Assumptions!$D95:$F95),Headcount!G$49:G$51)</f>
        <v>0</v>
      </c>
      <c r="H30" s="156" cm="1">
        <f t="array" ref="H30">SUMPRODUCT(TRANSPOSE(Assumptions!$D95:$F95),Headcount!H$49:H$51)</f>
        <v>0</v>
      </c>
      <c r="I30" s="156" cm="1">
        <f t="array" ref="I30">SUMPRODUCT(TRANSPOSE(Assumptions!$D95:$F95),Headcount!I$49:I$51)</f>
        <v>0</v>
      </c>
      <c r="J30" s="156" cm="1">
        <f t="array" ref="J30">SUMPRODUCT(TRANSPOSE(Assumptions!$D95:$F95),Headcount!J$49:J$51)</f>
        <v>0</v>
      </c>
      <c r="K30" s="156" cm="1">
        <f t="array" ref="K30">SUMPRODUCT(TRANSPOSE(Assumptions!$D95:$F95),Headcount!K$49:K$51)</f>
        <v>0</v>
      </c>
      <c r="L30" s="156" cm="1">
        <f t="array" ref="L30">SUMPRODUCT(TRANSPOSE(Assumptions!$D95:$F95),Headcount!L$49:L$51)</f>
        <v>0</v>
      </c>
      <c r="M30" s="156" cm="1">
        <f t="array" ref="M30">SUMPRODUCT(TRANSPOSE(Assumptions!$D95:$F95),Headcount!M$49:M$51)</f>
        <v>0</v>
      </c>
      <c r="N30" s="156" cm="1">
        <f t="array" ref="N30">SUMPRODUCT(TRANSPOSE(Assumptions!$D95:$F95),Headcount!N$49:N$51)</f>
        <v>0</v>
      </c>
      <c r="O30" s="385">
        <f t="shared" si="252"/>
        <v>0</v>
      </c>
      <c r="P30" s="156" cm="1">
        <f t="array" ref="P30">SUMPRODUCT(TRANSPOSE(Assumptions!$D95:$F95),Headcount!P$49:P$51)</f>
        <v>0</v>
      </c>
      <c r="Q30" s="156" cm="1">
        <f t="array" ref="Q30">SUMPRODUCT(TRANSPOSE(Assumptions!$D95:$F95),Headcount!Q$49:Q$51)</f>
        <v>0</v>
      </c>
      <c r="R30" s="156" cm="1">
        <f t="array" ref="R30">SUMPRODUCT(TRANSPOSE(Assumptions!$D95:$F95),Headcount!R$49:R$51)</f>
        <v>0</v>
      </c>
      <c r="S30" s="156" cm="1">
        <f t="array" ref="S30">SUMPRODUCT(TRANSPOSE(Assumptions!$D95:$F95),Headcount!S$49:S$51)</f>
        <v>0</v>
      </c>
      <c r="T30" s="156" cm="1">
        <f t="array" ref="T30">SUMPRODUCT(TRANSPOSE(Assumptions!$D95:$F95),Headcount!T$49:T$51)</f>
        <v>0</v>
      </c>
      <c r="U30" s="156" cm="1">
        <f t="array" ref="U30">SUMPRODUCT(TRANSPOSE(Assumptions!$D95:$F95),Headcount!U$49:U$51)</f>
        <v>0</v>
      </c>
      <c r="V30" s="156" cm="1">
        <f t="array" ref="V30">SUMPRODUCT(TRANSPOSE(Assumptions!$D95:$F95),Headcount!V$49:V$51)</f>
        <v>0</v>
      </c>
      <c r="W30" s="156" cm="1">
        <f t="array" ref="W30">SUMPRODUCT(TRANSPOSE(Assumptions!$D95:$F95),Headcount!W$49:W$51)</f>
        <v>0</v>
      </c>
      <c r="X30" s="156" cm="1">
        <f t="array" ref="X30">SUMPRODUCT(TRANSPOSE(Assumptions!$D95:$F95),Headcount!X$49:X$51)</f>
        <v>0</v>
      </c>
      <c r="Y30" s="156" cm="1">
        <f t="array" ref="Y30">SUMPRODUCT(TRANSPOSE(Assumptions!$D95:$F95),Headcount!Y$49:Y$51)</f>
        <v>0</v>
      </c>
      <c r="Z30" s="156" cm="1">
        <f t="array" ref="Z30">SUMPRODUCT(TRANSPOSE(Assumptions!$D95:$F95),Headcount!Z$49:Z$51)</f>
        <v>0</v>
      </c>
      <c r="AA30" s="156" cm="1">
        <f t="array" ref="AA30">SUMPRODUCT(TRANSPOSE(Assumptions!$D95:$F95),Headcount!AA$49:AA$51)</f>
        <v>0</v>
      </c>
      <c r="AB30" s="385">
        <f t="shared" si="253"/>
        <v>0</v>
      </c>
      <c r="AC30" s="156" cm="1">
        <f t="array" ref="AC30">SUMPRODUCT(TRANSPOSE(Assumptions!$D95:$F95),Headcount!AC$49:AC$51)</f>
        <v>0</v>
      </c>
      <c r="AD30" s="156" cm="1">
        <f t="array" ref="AD30">SUMPRODUCT(TRANSPOSE(Assumptions!$D95:$F95),Headcount!AD$49:AD$51)</f>
        <v>0</v>
      </c>
      <c r="AE30" s="156" cm="1">
        <f t="array" ref="AE30">SUMPRODUCT(TRANSPOSE(Assumptions!$D95:$F95),Headcount!AE$49:AE$51)</f>
        <v>0</v>
      </c>
      <c r="AF30" s="156" cm="1">
        <f t="array" ref="AF30">SUMPRODUCT(TRANSPOSE(Assumptions!$D95:$F95),Headcount!AF$49:AF$51)</f>
        <v>0</v>
      </c>
      <c r="AG30" s="156" cm="1">
        <f t="array" ref="AG30">SUMPRODUCT(TRANSPOSE(Assumptions!$D95:$F95),Headcount!AG$49:AG$51)</f>
        <v>0</v>
      </c>
      <c r="AH30" s="156" cm="1">
        <f t="array" ref="AH30">SUMPRODUCT(TRANSPOSE(Assumptions!$D95:$F95),Headcount!AH$49:AH$51)</f>
        <v>0</v>
      </c>
      <c r="AI30" s="156" cm="1">
        <f t="array" ref="AI30">SUMPRODUCT(TRANSPOSE(Assumptions!$D95:$F95),Headcount!AI$49:AI$51)</f>
        <v>0</v>
      </c>
      <c r="AJ30" s="156" cm="1">
        <f t="array" ref="AJ30">SUMPRODUCT(TRANSPOSE(Assumptions!$D95:$F95),Headcount!AJ$49:AJ$51)</f>
        <v>0</v>
      </c>
      <c r="AK30" s="156" cm="1">
        <f t="array" ref="AK30">SUMPRODUCT(TRANSPOSE(Assumptions!$D95:$F95),Headcount!AK$49:AK$51)</f>
        <v>0</v>
      </c>
      <c r="AL30" s="156" cm="1">
        <f t="array" ref="AL30">SUMPRODUCT(TRANSPOSE(Assumptions!$D95:$F95),Headcount!AL$49:AL$51)</f>
        <v>0</v>
      </c>
      <c r="AM30" s="156" cm="1">
        <f t="array" ref="AM30">SUMPRODUCT(TRANSPOSE(Assumptions!$D95:$F95),Headcount!AM$49:AM$51)</f>
        <v>0</v>
      </c>
      <c r="AN30" s="156" cm="1">
        <f t="array" ref="AN30">SUMPRODUCT(TRANSPOSE(Assumptions!$D95:$F95),Headcount!AN$49:AN$51)</f>
        <v>0</v>
      </c>
      <c r="AO30" s="385">
        <f t="shared" si="254"/>
        <v>0</v>
      </c>
      <c r="AP30" s="156" cm="1">
        <f t="array" ref="AP30">SUMPRODUCT(TRANSPOSE(Assumptions!$D95:$F95),Headcount!AP$49:AP$51)</f>
        <v>0</v>
      </c>
      <c r="AQ30" s="156" cm="1">
        <f t="array" ref="AQ30">SUMPRODUCT(TRANSPOSE(Assumptions!$D95:$F95),Headcount!AQ$49:AQ$51)</f>
        <v>0</v>
      </c>
      <c r="AR30" s="156" cm="1">
        <f t="array" ref="AR30">SUMPRODUCT(TRANSPOSE(Assumptions!$D95:$F95),Headcount!AR$49:AR$51)</f>
        <v>0</v>
      </c>
      <c r="AS30" s="156" cm="1">
        <f t="array" ref="AS30">SUMPRODUCT(TRANSPOSE(Assumptions!$D95:$F95),Headcount!AS$49:AS$51)</f>
        <v>0</v>
      </c>
      <c r="AT30" s="156" cm="1">
        <f t="array" ref="AT30">SUMPRODUCT(TRANSPOSE(Assumptions!$D95:$F95),Headcount!AT$49:AT$51)</f>
        <v>0</v>
      </c>
      <c r="AU30" s="156" cm="1">
        <f t="array" ref="AU30">SUMPRODUCT(TRANSPOSE(Assumptions!$D95:$F95),Headcount!AU$49:AU$51)</f>
        <v>0</v>
      </c>
      <c r="AV30" s="156" cm="1">
        <f t="array" ref="AV30">SUMPRODUCT(TRANSPOSE(Assumptions!$D95:$F95),Headcount!AV$49:AV$51)</f>
        <v>0</v>
      </c>
      <c r="AW30" s="156" cm="1">
        <f t="array" ref="AW30">SUMPRODUCT(TRANSPOSE(Assumptions!$D95:$F95),Headcount!AW$49:AW$51)</f>
        <v>0</v>
      </c>
      <c r="AX30" s="156" cm="1">
        <f t="array" ref="AX30">SUMPRODUCT(TRANSPOSE(Assumptions!$D95:$F95),Headcount!AX$49:AX$51)</f>
        <v>0</v>
      </c>
      <c r="AY30" s="156" cm="1">
        <f t="array" ref="AY30">SUMPRODUCT(TRANSPOSE(Assumptions!$D95:$F95),Headcount!AY$49:AY$51)</f>
        <v>0</v>
      </c>
      <c r="AZ30" s="156" cm="1">
        <f t="array" ref="AZ30">SUMPRODUCT(TRANSPOSE(Assumptions!$D95:$F95),Headcount!AZ$49:AZ$51)</f>
        <v>0</v>
      </c>
      <c r="BA30" s="156" cm="1">
        <f t="array" ref="BA30">SUMPRODUCT(TRANSPOSE(Assumptions!$D95:$F95),Headcount!BA$49:BA$51)</f>
        <v>0</v>
      </c>
      <c r="BB30" s="385">
        <f t="shared" si="255"/>
        <v>0</v>
      </c>
      <c r="BC30" s="156" cm="1">
        <f t="array" ref="BC30">SUMPRODUCT(TRANSPOSE(Assumptions!$D95:$F95),Headcount!BC$49:BC$51)</f>
        <v>0</v>
      </c>
      <c r="BD30" s="156" cm="1">
        <f t="array" ref="BD30">SUMPRODUCT(TRANSPOSE(Assumptions!$D95:$F95),Headcount!BD$49:BD$51)</f>
        <v>0</v>
      </c>
      <c r="BE30" s="156" cm="1">
        <f t="array" ref="BE30">SUMPRODUCT(TRANSPOSE(Assumptions!$D95:$F95),Headcount!BE$49:BE$51)</f>
        <v>0</v>
      </c>
      <c r="BF30" s="156" cm="1">
        <f t="array" ref="BF30">SUMPRODUCT(TRANSPOSE(Assumptions!$D95:$F95),Headcount!BF$49:BF$51)</f>
        <v>0</v>
      </c>
      <c r="BG30" s="156" cm="1">
        <f t="array" ref="BG30">SUMPRODUCT(TRANSPOSE(Assumptions!$D95:$F95),Headcount!BG$49:BG$51)</f>
        <v>0</v>
      </c>
      <c r="BH30" s="156" cm="1">
        <f t="array" ref="BH30">SUMPRODUCT(TRANSPOSE(Assumptions!$D95:$F95),Headcount!BH$49:BH$51)</f>
        <v>0</v>
      </c>
      <c r="BI30" s="156" cm="1">
        <f t="array" ref="BI30">SUMPRODUCT(TRANSPOSE(Assumptions!$D95:$F95),Headcount!BI$49:BI$51)</f>
        <v>0</v>
      </c>
      <c r="BJ30" s="156" cm="1">
        <f t="array" ref="BJ30">SUMPRODUCT(TRANSPOSE(Assumptions!$D95:$F95),Headcount!BJ$49:BJ$51)</f>
        <v>0</v>
      </c>
      <c r="BK30" s="156" cm="1">
        <f t="array" ref="BK30">SUMPRODUCT(TRANSPOSE(Assumptions!$D95:$F95),Headcount!BK$49:BK$51)</f>
        <v>0</v>
      </c>
      <c r="BL30" s="156" cm="1">
        <f t="array" ref="BL30">SUMPRODUCT(TRANSPOSE(Assumptions!$D95:$F95),Headcount!BL$49:BL$51)</f>
        <v>0</v>
      </c>
      <c r="BM30" s="156" cm="1">
        <f t="array" ref="BM30">SUMPRODUCT(TRANSPOSE(Assumptions!$D95:$F95),Headcount!BM$49:BM$51)</f>
        <v>0</v>
      </c>
      <c r="BN30" s="156" cm="1">
        <f t="array" ref="BN30">SUMPRODUCT(TRANSPOSE(Assumptions!$D95:$F95),Headcount!BN$49:BN$51)</f>
        <v>0</v>
      </c>
      <c r="BO30" s="385">
        <f t="shared" si="256"/>
        <v>0</v>
      </c>
      <c r="BP30" s="156" cm="1">
        <f t="array" ref="BP30">SUMPRODUCT(TRANSPOSE(Assumptions!$D95:$F95),Headcount!BP$49:BP$51)</f>
        <v>0</v>
      </c>
      <c r="BQ30" s="156" cm="1">
        <f t="array" ref="BQ30">SUMPRODUCT(TRANSPOSE(Assumptions!$D95:$F95),Headcount!BQ$49:BQ$51)</f>
        <v>0</v>
      </c>
      <c r="BR30" s="156" cm="1">
        <f t="array" ref="BR30">SUMPRODUCT(TRANSPOSE(Assumptions!$D95:$F95),Headcount!BR$49:BR$51)</f>
        <v>0</v>
      </c>
      <c r="BS30" s="156" cm="1">
        <f t="array" ref="BS30">SUMPRODUCT(TRANSPOSE(Assumptions!$D95:$F95),Headcount!BS$49:BS$51)</f>
        <v>0</v>
      </c>
      <c r="BT30" s="156" cm="1">
        <f t="array" ref="BT30">SUMPRODUCT(TRANSPOSE(Assumptions!$D95:$F95),Headcount!BT$49:BT$51)</f>
        <v>0</v>
      </c>
      <c r="BU30" s="156" cm="1">
        <f t="array" ref="BU30">SUMPRODUCT(TRANSPOSE(Assumptions!$D95:$F95),Headcount!BU$49:BU$51)</f>
        <v>0</v>
      </c>
      <c r="BV30" s="156" cm="1">
        <f t="array" ref="BV30">SUMPRODUCT(TRANSPOSE(Assumptions!$D95:$F95),Headcount!BV$49:BV$51)</f>
        <v>0</v>
      </c>
      <c r="BW30" s="156" cm="1">
        <f t="array" ref="BW30">SUMPRODUCT(TRANSPOSE(Assumptions!$D95:$F95),Headcount!BW$49:BW$51)</f>
        <v>0</v>
      </c>
      <c r="BX30" s="156" cm="1">
        <f t="array" ref="BX30">SUMPRODUCT(TRANSPOSE(Assumptions!$D95:$F95),Headcount!BX$49:BX$51)</f>
        <v>0</v>
      </c>
      <c r="BY30" s="156" cm="1">
        <f t="array" ref="BY30">SUMPRODUCT(TRANSPOSE(Assumptions!$D95:$F95),Headcount!BY$49:BY$51)</f>
        <v>0</v>
      </c>
      <c r="BZ30" s="156" cm="1">
        <f t="array" ref="BZ30">SUMPRODUCT(TRANSPOSE(Assumptions!$D95:$F95),Headcount!BZ$49:BZ$51)</f>
        <v>0</v>
      </c>
      <c r="CA30" s="156" cm="1">
        <f t="array" ref="CA30">SUMPRODUCT(TRANSPOSE(Assumptions!$D95:$F95),Headcount!CA$49:CA$51)</f>
        <v>0</v>
      </c>
      <c r="CB30" s="385">
        <f t="shared" si="257"/>
        <v>0</v>
      </c>
      <c r="CC30" s="156" cm="1">
        <f t="array" ref="CC30">SUMPRODUCT(TRANSPOSE(Assumptions!$D95:$F95),Headcount!CC$49:CC$51)</f>
        <v>0</v>
      </c>
      <c r="CD30" s="156" cm="1">
        <f t="array" ref="CD30">SUMPRODUCT(TRANSPOSE(Assumptions!$D95:$F95),Headcount!CD$49:CD$51)</f>
        <v>0</v>
      </c>
      <c r="CE30" s="156" cm="1">
        <f t="array" ref="CE30">SUMPRODUCT(TRANSPOSE(Assumptions!$D95:$F95),Headcount!CE$49:CE$51)</f>
        <v>0</v>
      </c>
      <c r="CF30" s="156" cm="1">
        <f t="array" ref="CF30">SUMPRODUCT(TRANSPOSE(Assumptions!$D95:$F95),Headcount!CF$49:CF$51)</f>
        <v>0</v>
      </c>
      <c r="CG30" s="156" cm="1">
        <f t="array" ref="CG30">SUMPRODUCT(TRANSPOSE(Assumptions!$D95:$F95),Headcount!CG$49:CG$51)</f>
        <v>0</v>
      </c>
      <c r="CH30" s="156" cm="1">
        <f t="array" ref="CH30">SUMPRODUCT(TRANSPOSE(Assumptions!$D95:$F95),Headcount!CH$49:CH$51)</f>
        <v>0</v>
      </c>
      <c r="CI30" s="156" cm="1">
        <f t="array" ref="CI30">SUMPRODUCT(TRANSPOSE(Assumptions!$D95:$F95),Headcount!CI$49:CI$51)</f>
        <v>0</v>
      </c>
      <c r="CJ30" s="156" cm="1">
        <f t="array" ref="CJ30">SUMPRODUCT(TRANSPOSE(Assumptions!$D95:$F95),Headcount!CJ$49:CJ$51)</f>
        <v>0</v>
      </c>
      <c r="CK30" s="156" cm="1">
        <f t="array" ref="CK30">SUMPRODUCT(TRANSPOSE(Assumptions!$D95:$F95),Headcount!CK$49:CK$51)</f>
        <v>0</v>
      </c>
      <c r="CL30" s="156" cm="1">
        <f t="array" ref="CL30">SUMPRODUCT(TRANSPOSE(Assumptions!$D95:$F95),Headcount!CL$49:CL$51)</f>
        <v>0</v>
      </c>
      <c r="CM30" s="156" cm="1">
        <f t="array" ref="CM30">SUMPRODUCT(TRANSPOSE(Assumptions!$D95:$F95),Headcount!CM$49:CM$51)</f>
        <v>0</v>
      </c>
      <c r="CN30" s="156" cm="1">
        <f t="array" ref="CN30">SUMPRODUCT(TRANSPOSE(Assumptions!$D95:$F95),Headcount!CN$49:CN$51)</f>
        <v>0</v>
      </c>
      <c r="CO30" s="385">
        <f t="shared" si="258"/>
        <v>0</v>
      </c>
      <c r="CP30" s="156" cm="1">
        <f t="array" ref="CP30">SUMPRODUCT(TRANSPOSE(Assumptions!$D95:$F95),Headcount!CP$49:CP$51)</f>
        <v>0</v>
      </c>
      <c r="CQ30" s="156" cm="1">
        <f t="array" ref="CQ30">SUMPRODUCT(TRANSPOSE(Assumptions!$D95:$F95),Headcount!CQ$49:CQ$51)</f>
        <v>0</v>
      </c>
      <c r="CR30" s="156" cm="1">
        <f t="array" ref="CR30">SUMPRODUCT(TRANSPOSE(Assumptions!$D95:$F95),Headcount!CR$49:CR$51)</f>
        <v>0</v>
      </c>
      <c r="CS30" s="156" cm="1">
        <f t="array" ref="CS30">SUMPRODUCT(TRANSPOSE(Assumptions!$D95:$F95),Headcount!CS$49:CS$51)</f>
        <v>0</v>
      </c>
      <c r="CT30" s="156" cm="1">
        <f t="array" ref="CT30">SUMPRODUCT(TRANSPOSE(Assumptions!$D95:$F95),Headcount!CT$49:CT$51)</f>
        <v>0</v>
      </c>
      <c r="CU30" s="156" cm="1">
        <f t="array" ref="CU30">SUMPRODUCT(TRANSPOSE(Assumptions!$D95:$F95),Headcount!CU$49:CU$51)</f>
        <v>0</v>
      </c>
      <c r="CV30" s="156" cm="1">
        <f t="array" ref="CV30">SUMPRODUCT(TRANSPOSE(Assumptions!$D95:$F95),Headcount!CV$49:CV$51)</f>
        <v>0</v>
      </c>
      <c r="CW30" s="156" cm="1">
        <f t="array" ref="CW30">SUMPRODUCT(TRANSPOSE(Assumptions!$D95:$F95),Headcount!CW$49:CW$51)</f>
        <v>0</v>
      </c>
      <c r="CX30" s="156" cm="1">
        <f t="array" ref="CX30">SUMPRODUCT(TRANSPOSE(Assumptions!$D95:$F95),Headcount!CX$49:CX$51)</f>
        <v>0</v>
      </c>
      <c r="CY30" s="156" cm="1">
        <f t="array" ref="CY30">SUMPRODUCT(TRANSPOSE(Assumptions!$D95:$F95),Headcount!CY$49:CY$51)</f>
        <v>0</v>
      </c>
      <c r="CZ30" s="156" cm="1">
        <f t="array" ref="CZ30">SUMPRODUCT(TRANSPOSE(Assumptions!$D95:$F95),Headcount!CZ$49:CZ$51)</f>
        <v>0</v>
      </c>
      <c r="DA30" s="156" cm="1">
        <f t="array" ref="DA30">SUMPRODUCT(TRANSPOSE(Assumptions!$D95:$F95),Headcount!DA$49:DA$51)</f>
        <v>0</v>
      </c>
      <c r="DB30" s="385">
        <f t="shared" si="259"/>
        <v>0</v>
      </c>
    </row>
    <row r="31" spans="2:106" s="3" customFormat="1" ht="13.2" outlineLevel="1">
      <c r="B31" s="158" t="str">
        <f t="shared" si="251"/>
        <v>Position 9</v>
      </c>
      <c r="C31" s="156" cm="1">
        <f t="array" ref="C31">SUMPRODUCT(TRANSPOSE(Assumptions!$D96:$F96),Headcount!C$49:C$51)</f>
        <v>0</v>
      </c>
      <c r="D31" s="156" cm="1">
        <f t="array" ref="D31">SUMPRODUCT(TRANSPOSE(Assumptions!$D96:$F96),Headcount!D$49:D$51)</f>
        <v>0</v>
      </c>
      <c r="E31" s="156" cm="1">
        <f t="array" ref="E31">SUMPRODUCT(TRANSPOSE(Assumptions!$D96:$F96),Headcount!E$49:E$51)</f>
        <v>0</v>
      </c>
      <c r="F31" s="156" cm="1">
        <f t="array" ref="F31">SUMPRODUCT(TRANSPOSE(Assumptions!$D96:$F96),Headcount!F$49:F$51)</f>
        <v>0</v>
      </c>
      <c r="G31" s="156" cm="1">
        <f t="array" ref="G31">SUMPRODUCT(TRANSPOSE(Assumptions!$D96:$F96),Headcount!G$49:G$51)</f>
        <v>0</v>
      </c>
      <c r="H31" s="156" cm="1">
        <f t="array" ref="H31">SUMPRODUCT(TRANSPOSE(Assumptions!$D96:$F96),Headcount!H$49:H$51)</f>
        <v>0</v>
      </c>
      <c r="I31" s="156" cm="1">
        <f t="array" ref="I31">SUMPRODUCT(TRANSPOSE(Assumptions!$D96:$F96),Headcount!I$49:I$51)</f>
        <v>0</v>
      </c>
      <c r="J31" s="156" cm="1">
        <f t="array" ref="J31">SUMPRODUCT(TRANSPOSE(Assumptions!$D96:$F96),Headcount!J$49:J$51)</f>
        <v>0</v>
      </c>
      <c r="K31" s="156" cm="1">
        <f t="array" ref="K31">SUMPRODUCT(TRANSPOSE(Assumptions!$D96:$F96),Headcount!K$49:K$51)</f>
        <v>0</v>
      </c>
      <c r="L31" s="156" cm="1">
        <f t="array" ref="L31">SUMPRODUCT(TRANSPOSE(Assumptions!$D96:$F96),Headcount!L$49:L$51)</f>
        <v>0</v>
      </c>
      <c r="M31" s="156" cm="1">
        <f t="array" ref="M31">SUMPRODUCT(TRANSPOSE(Assumptions!$D96:$F96),Headcount!M$49:M$51)</f>
        <v>0</v>
      </c>
      <c r="N31" s="156" cm="1">
        <f t="array" ref="N31">SUMPRODUCT(TRANSPOSE(Assumptions!$D96:$F96),Headcount!N$49:N$51)</f>
        <v>0</v>
      </c>
      <c r="O31" s="385">
        <f t="shared" si="252"/>
        <v>0</v>
      </c>
      <c r="P31" s="156" cm="1">
        <f t="array" ref="P31">SUMPRODUCT(TRANSPOSE(Assumptions!$D96:$F96),Headcount!P$49:P$51)</f>
        <v>0</v>
      </c>
      <c r="Q31" s="156" cm="1">
        <f t="array" ref="Q31">SUMPRODUCT(TRANSPOSE(Assumptions!$D96:$F96),Headcount!Q$49:Q$51)</f>
        <v>0</v>
      </c>
      <c r="R31" s="156" cm="1">
        <f t="array" ref="R31">SUMPRODUCT(TRANSPOSE(Assumptions!$D96:$F96),Headcount!R$49:R$51)</f>
        <v>0</v>
      </c>
      <c r="S31" s="156" cm="1">
        <f t="array" ref="S31">SUMPRODUCT(TRANSPOSE(Assumptions!$D96:$F96),Headcount!S$49:S$51)</f>
        <v>0</v>
      </c>
      <c r="T31" s="156" cm="1">
        <f t="array" ref="T31">SUMPRODUCT(TRANSPOSE(Assumptions!$D96:$F96),Headcount!T$49:T$51)</f>
        <v>0</v>
      </c>
      <c r="U31" s="156" cm="1">
        <f t="array" ref="U31">SUMPRODUCT(TRANSPOSE(Assumptions!$D96:$F96),Headcount!U$49:U$51)</f>
        <v>0</v>
      </c>
      <c r="V31" s="156" cm="1">
        <f t="array" ref="V31">SUMPRODUCT(TRANSPOSE(Assumptions!$D96:$F96),Headcount!V$49:V$51)</f>
        <v>0</v>
      </c>
      <c r="W31" s="156" cm="1">
        <f t="array" ref="W31">SUMPRODUCT(TRANSPOSE(Assumptions!$D96:$F96),Headcount!W$49:W$51)</f>
        <v>0</v>
      </c>
      <c r="X31" s="156" cm="1">
        <f t="array" ref="X31">SUMPRODUCT(TRANSPOSE(Assumptions!$D96:$F96),Headcount!X$49:X$51)</f>
        <v>0</v>
      </c>
      <c r="Y31" s="156" cm="1">
        <f t="array" ref="Y31">SUMPRODUCT(TRANSPOSE(Assumptions!$D96:$F96),Headcount!Y$49:Y$51)</f>
        <v>0</v>
      </c>
      <c r="Z31" s="156" cm="1">
        <f t="array" ref="Z31">SUMPRODUCT(TRANSPOSE(Assumptions!$D96:$F96),Headcount!Z$49:Z$51)</f>
        <v>0</v>
      </c>
      <c r="AA31" s="156" cm="1">
        <f t="array" ref="AA31">SUMPRODUCT(TRANSPOSE(Assumptions!$D96:$F96),Headcount!AA$49:AA$51)</f>
        <v>0</v>
      </c>
      <c r="AB31" s="385">
        <f t="shared" si="253"/>
        <v>0</v>
      </c>
      <c r="AC31" s="156" cm="1">
        <f t="array" ref="AC31">SUMPRODUCT(TRANSPOSE(Assumptions!$D96:$F96),Headcount!AC$49:AC$51)</f>
        <v>0</v>
      </c>
      <c r="AD31" s="156" cm="1">
        <f t="array" ref="AD31">SUMPRODUCT(TRANSPOSE(Assumptions!$D96:$F96),Headcount!AD$49:AD$51)</f>
        <v>0</v>
      </c>
      <c r="AE31" s="156" cm="1">
        <f t="array" ref="AE31">SUMPRODUCT(TRANSPOSE(Assumptions!$D96:$F96),Headcount!AE$49:AE$51)</f>
        <v>0</v>
      </c>
      <c r="AF31" s="156" cm="1">
        <f t="array" ref="AF31">SUMPRODUCT(TRANSPOSE(Assumptions!$D96:$F96),Headcount!AF$49:AF$51)</f>
        <v>0</v>
      </c>
      <c r="AG31" s="156" cm="1">
        <f t="array" ref="AG31">SUMPRODUCT(TRANSPOSE(Assumptions!$D96:$F96),Headcount!AG$49:AG$51)</f>
        <v>0</v>
      </c>
      <c r="AH31" s="156" cm="1">
        <f t="array" ref="AH31">SUMPRODUCT(TRANSPOSE(Assumptions!$D96:$F96),Headcount!AH$49:AH$51)</f>
        <v>0</v>
      </c>
      <c r="AI31" s="156" cm="1">
        <f t="array" ref="AI31">SUMPRODUCT(TRANSPOSE(Assumptions!$D96:$F96),Headcount!AI$49:AI$51)</f>
        <v>0</v>
      </c>
      <c r="AJ31" s="156" cm="1">
        <f t="array" ref="AJ31">SUMPRODUCT(TRANSPOSE(Assumptions!$D96:$F96),Headcount!AJ$49:AJ$51)</f>
        <v>0</v>
      </c>
      <c r="AK31" s="156" cm="1">
        <f t="array" ref="AK31">SUMPRODUCT(TRANSPOSE(Assumptions!$D96:$F96),Headcount!AK$49:AK$51)</f>
        <v>0</v>
      </c>
      <c r="AL31" s="156" cm="1">
        <f t="array" ref="AL31">SUMPRODUCT(TRANSPOSE(Assumptions!$D96:$F96),Headcount!AL$49:AL$51)</f>
        <v>0</v>
      </c>
      <c r="AM31" s="156" cm="1">
        <f t="array" ref="AM31">SUMPRODUCT(TRANSPOSE(Assumptions!$D96:$F96),Headcount!AM$49:AM$51)</f>
        <v>0</v>
      </c>
      <c r="AN31" s="156" cm="1">
        <f t="array" ref="AN31">SUMPRODUCT(TRANSPOSE(Assumptions!$D96:$F96),Headcount!AN$49:AN$51)</f>
        <v>0</v>
      </c>
      <c r="AO31" s="385">
        <f t="shared" si="254"/>
        <v>0</v>
      </c>
      <c r="AP31" s="156" cm="1">
        <f t="array" ref="AP31">SUMPRODUCT(TRANSPOSE(Assumptions!$D96:$F96),Headcount!AP$49:AP$51)</f>
        <v>0</v>
      </c>
      <c r="AQ31" s="156" cm="1">
        <f t="array" ref="AQ31">SUMPRODUCT(TRANSPOSE(Assumptions!$D96:$F96),Headcount!AQ$49:AQ$51)</f>
        <v>0</v>
      </c>
      <c r="AR31" s="156" cm="1">
        <f t="array" ref="AR31">SUMPRODUCT(TRANSPOSE(Assumptions!$D96:$F96),Headcount!AR$49:AR$51)</f>
        <v>0</v>
      </c>
      <c r="AS31" s="156" cm="1">
        <f t="array" ref="AS31">SUMPRODUCT(TRANSPOSE(Assumptions!$D96:$F96),Headcount!AS$49:AS$51)</f>
        <v>0</v>
      </c>
      <c r="AT31" s="156" cm="1">
        <f t="array" ref="AT31">SUMPRODUCT(TRANSPOSE(Assumptions!$D96:$F96),Headcount!AT$49:AT$51)</f>
        <v>0</v>
      </c>
      <c r="AU31" s="156" cm="1">
        <f t="array" ref="AU31">SUMPRODUCT(TRANSPOSE(Assumptions!$D96:$F96),Headcount!AU$49:AU$51)</f>
        <v>0</v>
      </c>
      <c r="AV31" s="156" cm="1">
        <f t="array" ref="AV31">SUMPRODUCT(TRANSPOSE(Assumptions!$D96:$F96),Headcount!AV$49:AV$51)</f>
        <v>0</v>
      </c>
      <c r="AW31" s="156" cm="1">
        <f t="array" ref="AW31">SUMPRODUCT(TRANSPOSE(Assumptions!$D96:$F96),Headcount!AW$49:AW$51)</f>
        <v>0</v>
      </c>
      <c r="AX31" s="156" cm="1">
        <f t="array" ref="AX31">SUMPRODUCT(TRANSPOSE(Assumptions!$D96:$F96),Headcount!AX$49:AX$51)</f>
        <v>0</v>
      </c>
      <c r="AY31" s="156" cm="1">
        <f t="array" ref="AY31">SUMPRODUCT(TRANSPOSE(Assumptions!$D96:$F96),Headcount!AY$49:AY$51)</f>
        <v>0</v>
      </c>
      <c r="AZ31" s="156" cm="1">
        <f t="array" ref="AZ31">SUMPRODUCT(TRANSPOSE(Assumptions!$D96:$F96),Headcount!AZ$49:AZ$51)</f>
        <v>0</v>
      </c>
      <c r="BA31" s="156" cm="1">
        <f t="array" ref="BA31">SUMPRODUCT(TRANSPOSE(Assumptions!$D96:$F96),Headcount!BA$49:BA$51)</f>
        <v>0</v>
      </c>
      <c r="BB31" s="385">
        <f t="shared" si="255"/>
        <v>0</v>
      </c>
      <c r="BC31" s="156" cm="1">
        <f t="array" ref="BC31">SUMPRODUCT(TRANSPOSE(Assumptions!$D96:$F96),Headcount!BC$49:BC$51)</f>
        <v>0</v>
      </c>
      <c r="BD31" s="156" cm="1">
        <f t="array" ref="BD31">SUMPRODUCT(TRANSPOSE(Assumptions!$D96:$F96),Headcount!BD$49:BD$51)</f>
        <v>0</v>
      </c>
      <c r="BE31" s="156" cm="1">
        <f t="array" ref="BE31">SUMPRODUCT(TRANSPOSE(Assumptions!$D96:$F96),Headcount!BE$49:BE$51)</f>
        <v>0</v>
      </c>
      <c r="BF31" s="156" cm="1">
        <f t="array" ref="BF31">SUMPRODUCT(TRANSPOSE(Assumptions!$D96:$F96),Headcount!BF$49:BF$51)</f>
        <v>0</v>
      </c>
      <c r="BG31" s="156" cm="1">
        <f t="array" ref="BG31">SUMPRODUCT(TRANSPOSE(Assumptions!$D96:$F96),Headcount!BG$49:BG$51)</f>
        <v>0</v>
      </c>
      <c r="BH31" s="156" cm="1">
        <f t="array" ref="BH31">SUMPRODUCT(TRANSPOSE(Assumptions!$D96:$F96),Headcount!BH$49:BH$51)</f>
        <v>0</v>
      </c>
      <c r="BI31" s="156" cm="1">
        <f t="array" ref="BI31">SUMPRODUCT(TRANSPOSE(Assumptions!$D96:$F96),Headcount!BI$49:BI$51)</f>
        <v>0</v>
      </c>
      <c r="BJ31" s="156" cm="1">
        <f t="array" ref="BJ31">SUMPRODUCT(TRANSPOSE(Assumptions!$D96:$F96),Headcount!BJ$49:BJ$51)</f>
        <v>0</v>
      </c>
      <c r="BK31" s="156" cm="1">
        <f t="array" ref="BK31">SUMPRODUCT(TRANSPOSE(Assumptions!$D96:$F96),Headcount!BK$49:BK$51)</f>
        <v>0</v>
      </c>
      <c r="BL31" s="156" cm="1">
        <f t="array" ref="BL31">SUMPRODUCT(TRANSPOSE(Assumptions!$D96:$F96),Headcount!BL$49:BL$51)</f>
        <v>0</v>
      </c>
      <c r="BM31" s="156" cm="1">
        <f t="array" ref="BM31">SUMPRODUCT(TRANSPOSE(Assumptions!$D96:$F96),Headcount!BM$49:BM$51)</f>
        <v>0</v>
      </c>
      <c r="BN31" s="156" cm="1">
        <f t="array" ref="BN31">SUMPRODUCT(TRANSPOSE(Assumptions!$D96:$F96),Headcount!BN$49:BN$51)</f>
        <v>0</v>
      </c>
      <c r="BO31" s="385">
        <f t="shared" si="256"/>
        <v>0</v>
      </c>
      <c r="BP31" s="156" cm="1">
        <f t="array" ref="BP31">SUMPRODUCT(TRANSPOSE(Assumptions!$D96:$F96),Headcount!BP$49:BP$51)</f>
        <v>0</v>
      </c>
      <c r="BQ31" s="156" cm="1">
        <f t="array" ref="BQ31">SUMPRODUCT(TRANSPOSE(Assumptions!$D96:$F96),Headcount!BQ$49:BQ$51)</f>
        <v>0</v>
      </c>
      <c r="BR31" s="156" cm="1">
        <f t="array" ref="BR31">SUMPRODUCT(TRANSPOSE(Assumptions!$D96:$F96),Headcount!BR$49:BR$51)</f>
        <v>0</v>
      </c>
      <c r="BS31" s="156" cm="1">
        <f t="array" ref="BS31">SUMPRODUCT(TRANSPOSE(Assumptions!$D96:$F96),Headcount!BS$49:BS$51)</f>
        <v>0</v>
      </c>
      <c r="BT31" s="156" cm="1">
        <f t="array" ref="BT31">SUMPRODUCT(TRANSPOSE(Assumptions!$D96:$F96),Headcount!BT$49:BT$51)</f>
        <v>0</v>
      </c>
      <c r="BU31" s="156" cm="1">
        <f t="array" ref="BU31">SUMPRODUCT(TRANSPOSE(Assumptions!$D96:$F96),Headcount!BU$49:BU$51)</f>
        <v>0</v>
      </c>
      <c r="BV31" s="156" cm="1">
        <f t="array" ref="BV31">SUMPRODUCT(TRANSPOSE(Assumptions!$D96:$F96),Headcount!BV$49:BV$51)</f>
        <v>0</v>
      </c>
      <c r="BW31" s="156" cm="1">
        <f t="array" ref="BW31">SUMPRODUCT(TRANSPOSE(Assumptions!$D96:$F96),Headcount!BW$49:BW$51)</f>
        <v>0</v>
      </c>
      <c r="BX31" s="156" cm="1">
        <f t="array" ref="BX31">SUMPRODUCT(TRANSPOSE(Assumptions!$D96:$F96),Headcount!BX$49:BX$51)</f>
        <v>0</v>
      </c>
      <c r="BY31" s="156" cm="1">
        <f t="array" ref="BY31">SUMPRODUCT(TRANSPOSE(Assumptions!$D96:$F96),Headcount!BY$49:BY$51)</f>
        <v>0</v>
      </c>
      <c r="BZ31" s="156" cm="1">
        <f t="array" ref="BZ31">SUMPRODUCT(TRANSPOSE(Assumptions!$D96:$F96),Headcount!BZ$49:BZ$51)</f>
        <v>0</v>
      </c>
      <c r="CA31" s="156" cm="1">
        <f t="array" ref="CA31">SUMPRODUCT(TRANSPOSE(Assumptions!$D96:$F96),Headcount!CA$49:CA$51)</f>
        <v>0</v>
      </c>
      <c r="CB31" s="385">
        <f t="shared" si="257"/>
        <v>0</v>
      </c>
      <c r="CC31" s="156" cm="1">
        <f t="array" ref="CC31">SUMPRODUCT(TRANSPOSE(Assumptions!$D96:$F96),Headcount!CC$49:CC$51)</f>
        <v>0</v>
      </c>
      <c r="CD31" s="156" cm="1">
        <f t="array" ref="CD31">SUMPRODUCT(TRANSPOSE(Assumptions!$D96:$F96),Headcount!CD$49:CD$51)</f>
        <v>0</v>
      </c>
      <c r="CE31" s="156" cm="1">
        <f t="array" ref="CE31">SUMPRODUCT(TRANSPOSE(Assumptions!$D96:$F96),Headcount!CE$49:CE$51)</f>
        <v>0</v>
      </c>
      <c r="CF31" s="156" cm="1">
        <f t="array" ref="CF31">SUMPRODUCT(TRANSPOSE(Assumptions!$D96:$F96),Headcount!CF$49:CF$51)</f>
        <v>0</v>
      </c>
      <c r="CG31" s="156" cm="1">
        <f t="array" ref="CG31">SUMPRODUCT(TRANSPOSE(Assumptions!$D96:$F96),Headcount!CG$49:CG$51)</f>
        <v>0</v>
      </c>
      <c r="CH31" s="156" cm="1">
        <f t="array" ref="CH31">SUMPRODUCT(TRANSPOSE(Assumptions!$D96:$F96),Headcount!CH$49:CH$51)</f>
        <v>0</v>
      </c>
      <c r="CI31" s="156" cm="1">
        <f t="array" ref="CI31">SUMPRODUCT(TRANSPOSE(Assumptions!$D96:$F96),Headcount!CI$49:CI$51)</f>
        <v>0</v>
      </c>
      <c r="CJ31" s="156" cm="1">
        <f t="array" ref="CJ31">SUMPRODUCT(TRANSPOSE(Assumptions!$D96:$F96),Headcount!CJ$49:CJ$51)</f>
        <v>0</v>
      </c>
      <c r="CK31" s="156" cm="1">
        <f t="array" ref="CK31">SUMPRODUCT(TRANSPOSE(Assumptions!$D96:$F96),Headcount!CK$49:CK$51)</f>
        <v>0</v>
      </c>
      <c r="CL31" s="156" cm="1">
        <f t="array" ref="CL31">SUMPRODUCT(TRANSPOSE(Assumptions!$D96:$F96),Headcount!CL$49:CL$51)</f>
        <v>0</v>
      </c>
      <c r="CM31" s="156" cm="1">
        <f t="array" ref="CM31">SUMPRODUCT(TRANSPOSE(Assumptions!$D96:$F96),Headcount!CM$49:CM$51)</f>
        <v>0</v>
      </c>
      <c r="CN31" s="156" cm="1">
        <f t="array" ref="CN31">SUMPRODUCT(TRANSPOSE(Assumptions!$D96:$F96),Headcount!CN$49:CN$51)</f>
        <v>0</v>
      </c>
      <c r="CO31" s="385">
        <f t="shared" si="258"/>
        <v>0</v>
      </c>
      <c r="CP31" s="156" cm="1">
        <f t="array" ref="CP31">SUMPRODUCT(TRANSPOSE(Assumptions!$D96:$F96),Headcount!CP$49:CP$51)</f>
        <v>0</v>
      </c>
      <c r="CQ31" s="156" cm="1">
        <f t="array" ref="CQ31">SUMPRODUCT(TRANSPOSE(Assumptions!$D96:$F96),Headcount!CQ$49:CQ$51)</f>
        <v>0</v>
      </c>
      <c r="CR31" s="156" cm="1">
        <f t="array" ref="CR31">SUMPRODUCT(TRANSPOSE(Assumptions!$D96:$F96),Headcount!CR$49:CR$51)</f>
        <v>0</v>
      </c>
      <c r="CS31" s="156" cm="1">
        <f t="array" ref="CS31">SUMPRODUCT(TRANSPOSE(Assumptions!$D96:$F96),Headcount!CS$49:CS$51)</f>
        <v>0</v>
      </c>
      <c r="CT31" s="156" cm="1">
        <f t="array" ref="CT31">SUMPRODUCT(TRANSPOSE(Assumptions!$D96:$F96),Headcount!CT$49:CT$51)</f>
        <v>0</v>
      </c>
      <c r="CU31" s="156" cm="1">
        <f t="array" ref="CU31">SUMPRODUCT(TRANSPOSE(Assumptions!$D96:$F96),Headcount!CU$49:CU$51)</f>
        <v>0</v>
      </c>
      <c r="CV31" s="156" cm="1">
        <f t="array" ref="CV31">SUMPRODUCT(TRANSPOSE(Assumptions!$D96:$F96),Headcount!CV$49:CV$51)</f>
        <v>0</v>
      </c>
      <c r="CW31" s="156" cm="1">
        <f t="array" ref="CW31">SUMPRODUCT(TRANSPOSE(Assumptions!$D96:$F96),Headcount!CW$49:CW$51)</f>
        <v>0</v>
      </c>
      <c r="CX31" s="156" cm="1">
        <f t="array" ref="CX31">SUMPRODUCT(TRANSPOSE(Assumptions!$D96:$F96),Headcount!CX$49:CX$51)</f>
        <v>0</v>
      </c>
      <c r="CY31" s="156" cm="1">
        <f t="array" ref="CY31">SUMPRODUCT(TRANSPOSE(Assumptions!$D96:$F96),Headcount!CY$49:CY$51)</f>
        <v>0</v>
      </c>
      <c r="CZ31" s="156" cm="1">
        <f t="array" ref="CZ31">SUMPRODUCT(TRANSPOSE(Assumptions!$D96:$F96),Headcount!CZ$49:CZ$51)</f>
        <v>0</v>
      </c>
      <c r="DA31" s="156" cm="1">
        <f t="array" ref="DA31">SUMPRODUCT(TRANSPOSE(Assumptions!$D96:$F96),Headcount!DA$49:DA$51)</f>
        <v>0</v>
      </c>
      <c r="DB31" s="385">
        <f t="shared" si="259"/>
        <v>0</v>
      </c>
    </row>
    <row r="32" spans="2:106" s="3" customFormat="1" ht="13.2" outlineLevel="1">
      <c r="B32" s="158" t="str">
        <f t="shared" si="251"/>
        <v>Position 10</v>
      </c>
      <c r="C32" s="156" cm="1">
        <f t="array" ref="C32">SUMPRODUCT(TRANSPOSE(Assumptions!$D97:$F97),Headcount!C$49:C$51)</f>
        <v>0</v>
      </c>
      <c r="D32" s="156" cm="1">
        <f t="array" ref="D32">SUMPRODUCT(TRANSPOSE(Assumptions!$D97:$F97),Headcount!D$49:D$51)</f>
        <v>0</v>
      </c>
      <c r="E32" s="156" cm="1">
        <f t="array" ref="E32">SUMPRODUCT(TRANSPOSE(Assumptions!$D97:$F97),Headcount!E$49:E$51)</f>
        <v>0</v>
      </c>
      <c r="F32" s="156" cm="1">
        <f t="array" ref="F32">SUMPRODUCT(TRANSPOSE(Assumptions!$D97:$F97),Headcount!F$49:F$51)</f>
        <v>0</v>
      </c>
      <c r="G32" s="156" cm="1">
        <f t="array" ref="G32">SUMPRODUCT(TRANSPOSE(Assumptions!$D97:$F97),Headcount!G$49:G$51)</f>
        <v>0</v>
      </c>
      <c r="H32" s="156" cm="1">
        <f t="array" ref="H32">SUMPRODUCT(TRANSPOSE(Assumptions!$D97:$F97),Headcount!H$49:H$51)</f>
        <v>0</v>
      </c>
      <c r="I32" s="156" cm="1">
        <f t="array" ref="I32">SUMPRODUCT(TRANSPOSE(Assumptions!$D97:$F97),Headcount!I$49:I$51)</f>
        <v>0</v>
      </c>
      <c r="J32" s="156" cm="1">
        <f t="array" ref="J32">SUMPRODUCT(TRANSPOSE(Assumptions!$D97:$F97),Headcount!J$49:J$51)</f>
        <v>0</v>
      </c>
      <c r="K32" s="156" cm="1">
        <f t="array" ref="K32">SUMPRODUCT(TRANSPOSE(Assumptions!$D97:$F97),Headcount!K$49:K$51)</f>
        <v>0</v>
      </c>
      <c r="L32" s="156" cm="1">
        <f t="array" ref="L32">SUMPRODUCT(TRANSPOSE(Assumptions!$D97:$F97),Headcount!L$49:L$51)</f>
        <v>0</v>
      </c>
      <c r="M32" s="156" cm="1">
        <f t="array" ref="M32">SUMPRODUCT(TRANSPOSE(Assumptions!$D97:$F97),Headcount!M$49:M$51)</f>
        <v>0</v>
      </c>
      <c r="N32" s="156" cm="1">
        <f t="array" ref="N32">SUMPRODUCT(TRANSPOSE(Assumptions!$D97:$F97),Headcount!N$49:N$51)</f>
        <v>0</v>
      </c>
      <c r="O32" s="385">
        <f t="shared" si="252"/>
        <v>0</v>
      </c>
      <c r="P32" s="156" cm="1">
        <f t="array" ref="P32">SUMPRODUCT(TRANSPOSE(Assumptions!$D97:$F97),Headcount!P$49:P$51)</f>
        <v>0</v>
      </c>
      <c r="Q32" s="156" cm="1">
        <f t="array" ref="Q32">SUMPRODUCT(TRANSPOSE(Assumptions!$D97:$F97),Headcount!Q$49:Q$51)</f>
        <v>0</v>
      </c>
      <c r="R32" s="156" cm="1">
        <f t="array" ref="R32">SUMPRODUCT(TRANSPOSE(Assumptions!$D97:$F97),Headcount!R$49:R$51)</f>
        <v>0</v>
      </c>
      <c r="S32" s="156" cm="1">
        <f t="array" ref="S32">SUMPRODUCT(TRANSPOSE(Assumptions!$D97:$F97),Headcount!S$49:S$51)</f>
        <v>0</v>
      </c>
      <c r="T32" s="156" cm="1">
        <f t="array" ref="T32">SUMPRODUCT(TRANSPOSE(Assumptions!$D97:$F97),Headcount!T$49:T$51)</f>
        <v>0</v>
      </c>
      <c r="U32" s="156" cm="1">
        <f t="array" ref="U32">SUMPRODUCT(TRANSPOSE(Assumptions!$D97:$F97),Headcount!U$49:U$51)</f>
        <v>0</v>
      </c>
      <c r="V32" s="156" cm="1">
        <f t="array" ref="V32">SUMPRODUCT(TRANSPOSE(Assumptions!$D97:$F97),Headcount!V$49:V$51)</f>
        <v>0</v>
      </c>
      <c r="W32" s="156" cm="1">
        <f t="array" ref="W32">SUMPRODUCT(TRANSPOSE(Assumptions!$D97:$F97),Headcount!W$49:W$51)</f>
        <v>0</v>
      </c>
      <c r="X32" s="156" cm="1">
        <f t="array" ref="X32">SUMPRODUCT(TRANSPOSE(Assumptions!$D97:$F97),Headcount!X$49:X$51)</f>
        <v>0</v>
      </c>
      <c r="Y32" s="156" cm="1">
        <f t="array" ref="Y32">SUMPRODUCT(TRANSPOSE(Assumptions!$D97:$F97),Headcount!Y$49:Y$51)</f>
        <v>0</v>
      </c>
      <c r="Z32" s="156" cm="1">
        <f t="array" ref="Z32">SUMPRODUCT(TRANSPOSE(Assumptions!$D97:$F97),Headcount!Z$49:Z$51)</f>
        <v>0</v>
      </c>
      <c r="AA32" s="156" cm="1">
        <f t="array" ref="AA32">SUMPRODUCT(TRANSPOSE(Assumptions!$D97:$F97),Headcount!AA$49:AA$51)</f>
        <v>0</v>
      </c>
      <c r="AB32" s="385">
        <f t="shared" si="253"/>
        <v>0</v>
      </c>
      <c r="AC32" s="156" cm="1">
        <f t="array" ref="AC32">SUMPRODUCT(TRANSPOSE(Assumptions!$D97:$F97),Headcount!AC$49:AC$51)</f>
        <v>0</v>
      </c>
      <c r="AD32" s="156" cm="1">
        <f t="array" ref="AD32">SUMPRODUCT(TRANSPOSE(Assumptions!$D97:$F97),Headcount!AD$49:AD$51)</f>
        <v>0</v>
      </c>
      <c r="AE32" s="156" cm="1">
        <f t="array" ref="AE32">SUMPRODUCT(TRANSPOSE(Assumptions!$D97:$F97),Headcount!AE$49:AE$51)</f>
        <v>0</v>
      </c>
      <c r="AF32" s="156" cm="1">
        <f t="array" ref="AF32">SUMPRODUCT(TRANSPOSE(Assumptions!$D97:$F97),Headcount!AF$49:AF$51)</f>
        <v>0</v>
      </c>
      <c r="AG32" s="156" cm="1">
        <f t="array" ref="AG32">SUMPRODUCT(TRANSPOSE(Assumptions!$D97:$F97),Headcount!AG$49:AG$51)</f>
        <v>0</v>
      </c>
      <c r="AH32" s="156" cm="1">
        <f t="array" ref="AH32">SUMPRODUCT(TRANSPOSE(Assumptions!$D97:$F97),Headcount!AH$49:AH$51)</f>
        <v>0</v>
      </c>
      <c r="AI32" s="156" cm="1">
        <f t="array" ref="AI32">SUMPRODUCT(TRANSPOSE(Assumptions!$D97:$F97),Headcount!AI$49:AI$51)</f>
        <v>0</v>
      </c>
      <c r="AJ32" s="156" cm="1">
        <f t="array" ref="AJ32">SUMPRODUCT(TRANSPOSE(Assumptions!$D97:$F97),Headcount!AJ$49:AJ$51)</f>
        <v>0</v>
      </c>
      <c r="AK32" s="156" cm="1">
        <f t="array" ref="AK32">SUMPRODUCT(TRANSPOSE(Assumptions!$D97:$F97),Headcount!AK$49:AK$51)</f>
        <v>0</v>
      </c>
      <c r="AL32" s="156" cm="1">
        <f t="array" ref="AL32">SUMPRODUCT(TRANSPOSE(Assumptions!$D97:$F97),Headcount!AL$49:AL$51)</f>
        <v>0</v>
      </c>
      <c r="AM32" s="156" cm="1">
        <f t="array" ref="AM32">SUMPRODUCT(TRANSPOSE(Assumptions!$D97:$F97),Headcount!AM$49:AM$51)</f>
        <v>0</v>
      </c>
      <c r="AN32" s="156" cm="1">
        <f t="array" ref="AN32">SUMPRODUCT(TRANSPOSE(Assumptions!$D97:$F97),Headcount!AN$49:AN$51)</f>
        <v>0</v>
      </c>
      <c r="AO32" s="385">
        <f t="shared" si="254"/>
        <v>0</v>
      </c>
      <c r="AP32" s="156" cm="1">
        <f t="array" ref="AP32">SUMPRODUCT(TRANSPOSE(Assumptions!$D97:$F97),Headcount!AP$49:AP$51)</f>
        <v>0</v>
      </c>
      <c r="AQ32" s="156" cm="1">
        <f t="array" ref="AQ32">SUMPRODUCT(TRANSPOSE(Assumptions!$D97:$F97),Headcount!AQ$49:AQ$51)</f>
        <v>0</v>
      </c>
      <c r="AR32" s="156" cm="1">
        <f t="array" ref="AR32">SUMPRODUCT(TRANSPOSE(Assumptions!$D97:$F97),Headcount!AR$49:AR$51)</f>
        <v>0</v>
      </c>
      <c r="AS32" s="156" cm="1">
        <f t="array" ref="AS32">SUMPRODUCT(TRANSPOSE(Assumptions!$D97:$F97),Headcount!AS$49:AS$51)</f>
        <v>0</v>
      </c>
      <c r="AT32" s="156" cm="1">
        <f t="array" ref="AT32">SUMPRODUCT(TRANSPOSE(Assumptions!$D97:$F97),Headcount!AT$49:AT$51)</f>
        <v>0</v>
      </c>
      <c r="AU32" s="156" cm="1">
        <f t="array" ref="AU32">SUMPRODUCT(TRANSPOSE(Assumptions!$D97:$F97),Headcount!AU$49:AU$51)</f>
        <v>0</v>
      </c>
      <c r="AV32" s="156" cm="1">
        <f t="array" ref="AV32">SUMPRODUCT(TRANSPOSE(Assumptions!$D97:$F97),Headcount!AV$49:AV$51)</f>
        <v>0</v>
      </c>
      <c r="AW32" s="156" cm="1">
        <f t="array" ref="AW32">SUMPRODUCT(TRANSPOSE(Assumptions!$D97:$F97),Headcount!AW$49:AW$51)</f>
        <v>0</v>
      </c>
      <c r="AX32" s="156" cm="1">
        <f t="array" ref="AX32">SUMPRODUCT(TRANSPOSE(Assumptions!$D97:$F97),Headcount!AX$49:AX$51)</f>
        <v>0</v>
      </c>
      <c r="AY32" s="156" cm="1">
        <f t="array" ref="AY32">SUMPRODUCT(TRANSPOSE(Assumptions!$D97:$F97),Headcount!AY$49:AY$51)</f>
        <v>0</v>
      </c>
      <c r="AZ32" s="156" cm="1">
        <f t="array" ref="AZ32">SUMPRODUCT(TRANSPOSE(Assumptions!$D97:$F97),Headcount!AZ$49:AZ$51)</f>
        <v>0</v>
      </c>
      <c r="BA32" s="156" cm="1">
        <f t="array" ref="BA32">SUMPRODUCT(TRANSPOSE(Assumptions!$D97:$F97),Headcount!BA$49:BA$51)</f>
        <v>0</v>
      </c>
      <c r="BB32" s="385">
        <f t="shared" si="255"/>
        <v>0</v>
      </c>
      <c r="BC32" s="156" cm="1">
        <f t="array" ref="BC32">SUMPRODUCT(TRANSPOSE(Assumptions!$D97:$F97),Headcount!BC$49:BC$51)</f>
        <v>0</v>
      </c>
      <c r="BD32" s="156" cm="1">
        <f t="array" ref="BD32">SUMPRODUCT(TRANSPOSE(Assumptions!$D97:$F97),Headcount!BD$49:BD$51)</f>
        <v>0</v>
      </c>
      <c r="BE32" s="156" cm="1">
        <f t="array" ref="BE32">SUMPRODUCT(TRANSPOSE(Assumptions!$D97:$F97),Headcount!BE$49:BE$51)</f>
        <v>0</v>
      </c>
      <c r="BF32" s="156" cm="1">
        <f t="array" ref="BF32">SUMPRODUCT(TRANSPOSE(Assumptions!$D97:$F97),Headcount!BF$49:BF$51)</f>
        <v>0</v>
      </c>
      <c r="BG32" s="156" cm="1">
        <f t="array" ref="BG32">SUMPRODUCT(TRANSPOSE(Assumptions!$D97:$F97),Headcount!BG$49:BG$51)</f>
        <v>0</v>
      </c>
      <c r="BH32" s="156" cm="1">
        <f t="array" ref="BH32">SUMPRODUCT(TRANSPOSE(Assumptions!$D97:$F97),Headcount!BH$49:BH$51)</f>
        <v>0</v>
      </c>
      <c r="BI32" s="156" cm="1">
        <f t="array" ref="BI32">SUMPRODUCT(TRANSPOSE(Assumptions!$D97:$F97),Headcount!BI$49:BI$51)</f>
        <v>0</v>
      </c>
      <c r="BJ32" s="156" cm="1">
        <f t="array" ref="BJ32">SUMPRODUCT(TRANSPOSE(Assumptions!$D97:$F97),Headcount!BJ$49:BJ$51)</f>
        <v>0</v>
      </c>
      <c r="BK32" s="156" cm="1">
        <f t="array" ref="BK32">SUMPRODUCT(TRANSPOSE(Assumptions!$D97:$F97),Headcount!BK$49:BK$51)</f>
        <v>0</v>
      </c>
      <c r="BL32" s="156" cm="1">
        <f t="array" ref="BL32">SUMPRODUCT(TRANSPOSE(Assumptions!$D97:$F97),Headcount!BL$49:BL$51)</f>
        <v>0</v>
      </c>
      <c r="BM32" s="156" cm="1">
        <f t="array" ref="BM32">SUMPRODUCT(TRANSPOSE(Assumptions!$D97:$F97),Headcount!BM$49:BM$51)</f>
        <v>0</v>
      </c>
      <c r="BN32" s="156" cm="1">
        <f t="array" ref="BN32">SUMPRODUCT(TRANSPOSE(Assumptions!$D97:$F97),Headcount!BN$49:BN$51)</f>
        <v>0</v>
      </c>
      <c r="BO32" s="385">
        <f t="shared" si="256"/>
        <v>0</v>
      </c>
      <c r="BP32" s="156" cm="1">
        <f t="array" ref="BP32">SUMPRODUCT(TRANSPOSE(Assumptions!$D97:$F97),Headcount!BP$49:BP$51)</f>
        <v>0</v>
      </c>
      <c r="BQ32" s="156" cm="1">
        <f t="array" ref="BQ32">SUMPRODUCT(TRANSPOSE(Assumptions!$D97:$F97),Headcount!BQ$49:BQ$51)</f>
        <v>0</v>
      </c>
      <c r="BR32" s="156" cm="1">
        <f t="array" ref="BR32">SUMPRODUCT(TRANSPOSE(Assumptions!$D97:$F97),Headcount!BR$49:BR$51)</f>
        <v>0</v>
      </c>
      <c r="BS32" s="156" cm="1">
        <f t="array" ref="BS32">SUMPRODUCT(TRANSPOSE(Assumptions!$D97:$F97),Headcount!BS$49:BS$51)</f>
        <v>0</v>
      </c>
      <c r="BT32" s="156" cm="1">
        <f t="array" ref="BT32">SUMPRODUCT(TRANSPOSE(Assumptions!$D97:$F97),Headcount!BT$49:BT$51)</f>
        <v>0</v>
      </c>
      <c r="BU32" s="156" cm="1">
        <f t="array" ref="BU32">SUMPRODUCT(TRANSPOSE(Assumptions!$D97:$F97),Headcount!BU$49:BU$51)</f>
        <v>0</v>
      </c>
      <c r="BV32" s="156" cm="1">
        <f t="array" ref="BV32">SUMPRODUCT(TRANSPOSE(Assumptions!$D97:$F97),Headcount!BV$49:BV$51)</f>
        <v>0</v>
      </c>
      <c r="BW32" s="156" cm="1">
        <f t="array" ref="BW32">SUMPRODUCT(TRANSPOSE(Assumptions!$D97:$F97),Headcount!BW$49:BW$51)</f>
        <v>0</v>
      </c>
      <c r="BX32" s="156" cm="1">
        <f t="array" ref="BX32">SUMPRODUCT(TRANSPOSE(Assumptions!$D97:$F97),Headcount!BX$49:BX$51)</f>
        <v>0</v>
      </c>
      <c r="BY32" s="156" cm="1">
        <f t="array" ref="BY32">SUMPRODUCT(TRANSPOSE(Assumptions!$D97:$F97),Headcount!BY$49:BY$51)</f>
        <v>0</v>
      </c>
      <c r="BZ32" s="156" cm="1">
        <f t="array" ref="BZ32">SUMPRODUCT(TRANSPOSE(Assumptions!$D97:$F97),Headcount!BZ$49:BZ$51)</f>
        <v>0</v>
      </c>
      <c r="CA32" s="156" cm="1">
        <f t="array" ref="CA32">SUMPRODUCT(TRANSPOSE(Assumptions!$D97:$F97),Headcount!CA$49:CA$51)</f>
        <v>0</v>
      </c>
      <c r="CB32" s="385">
        <f t="shared" si="257"/>
        <v>0</v>
      </c>
      <c r="CC32" s="156" cm="1">
        <f t="array" ref="CC32">SUMPRODUCT(TRANSPOSE(Assumptions!$D97:$F97),Headcount!CC$49:CC$51)</f>
        <v>0</v>
      </c>
      <c r="CD32" s="156" cm="1">
        <f t="array" ref="CD32">SUMPRODUCT(TRANSPOSE(Assumptions!$D97:$F97),Headcount!CD$49:CD$51)</f>
        <v>0</v>
      </c>
      <c r="CE32" s="156" cm="1">
        <f t="array" ref="CE32">SUMPRODUCT(TRANSPOSE(Assumptions!$D97:$F97),Headcount!CE$49:CE$51)</f>
        <v>0</v>
      </c>
      <c r="CF32" s="156" cm="1">
        <f t="array" ref="CF32">SUMPRODUCT(TRANSPOSE(Assumptions!$D97:$F97),Headcount!CF$49:CF$51)</f>
        <v>0</v>
      </c>
      <c r="CG32" s="156" cm="1">
        <f t="array" ref="CG32">SUMPRODUCT(TRANSPOSE(Assumptions!$D97:$F97),Headcount!CG$49:CG$51)</f>
        <v>0</v>
      </c>
      <c r="CH32" s="156" cm="1">
        <f t="array" ref="CH32">SUMPRODUCT(TRANSPOSE(Assumptions!$D97:$F97),Headcount!CH$49:CH$51)</f>
        <v>0</v>
      </c>
      <c r="CI32" s="156" cm="1">
        <f t="array" ref="CI32">SUMPRODUCT(TRANSPOSE(Assumptions!$D97:$F97),Headcount!CI$49:CI$51)</f>
        <v>0</v>
      </c>
      <c r="CJ32" s="156" cm="1">
        <f t="array" ref="CJ32">SUMPRODUCT(TRANSPOSE(Assumptions!$D97:$F97),Headcount!CJ$49:CJ$51)</f>
        <v>0</v>
      </c>
      <c r="CK32" s="156" cm="1">
        <f t="array" ref="CK32">SUMPRODUCT(TRANSPOSE(Assumptions!$D97:$F97),Headcount!CK$49:CK$51)</f>
        <v>0</v>
      </c>
      <c r="CL32" s="156" cm="1">
        <f t="array" ref="CL32">SUMPRODUCT(TRANSPOSE(Assumptions!$D97:$F97),Headcount!CL$49:CL$51)</f>
        <v>0</v>
      </c>
      <c r="CM32" s="156" cm="1">
        <f t="array" ref="CM32">SUMPRODUCT(TRANSPOSE(Assumptions!$D97:$F97),Headcount!CM$49:CM$51)</f>
        <v>0</v>
      </c>
      <c r="CN32" s="156" cm="1">
        <f t="array" ref="CN32">SUMPRODUCT(TRANSPOSE(Assumptions!$D97:$F97),Headcount!CN$49:CN$51)</f>
        <v>0</v>
      </c>
      <c r="CO32" s="385">
        <f t="shared" si="258"/>
        <v>0</v>
      </c>
      <c r="CP32" s="156" cm="1">
        <f t="array" ref="CP32">SUMPRODUCT(TRANSPOSE(Assumptions!$D97:$F97),Headcount!CP$49:CP$51)</f>
        <v>0</v>
      </c>
      <c r="CQ32" s="156" cm="1">
        <f t="array" ref="CQ32">SUMPRODUCT(TRANSPOSE(Assumptions!$D97:$F97),Headcount!CQ$49:CQ$51)</f>
        <v>0</v>
      </c>
      <c r="CR32" s="156" cm="1">
        <f t="array" ref="CR32">SUMPRODUCT(TRANSPOSE(Assumptions!$D97:$F97),Headcount!CR$49:CR$51)</f>
        <v>0</v>
      </c>
      <c r="CS32" s="156" cm="1">
        <f t="array" ref="CS32">SUMPRODUCT(TRANSPOSE(Assumptions!$D97:$F97),Headcount!CS$49:CS$51)</f>
        <v>0</v>
      </c>
      <c r="CT32" s="156" cm="1">
        <f t="array" ref="CT32">SUMPRODUCT(TRANSPOSE(Assumptions!$D97:$F97),Headcount!CT$49:CT$51)</f>
        <v>0</v>
      </c>
      <c r="CU32" s="156" cm="1">
        <f t="array" ref="CU32">SUMPRODUCT(TRANSPOSE(Assumptions!$D97:$F97),Headcount!CU$49:CU$51)</f>
        <v>0</v>
      </c>
      <c r="CV32" s="156" cm="1">
        <f t="array" ref="CV32">SUMPRODUCT(TRANSPOSE(Assumptions!$D97:$F97),Headcount!CV$49:CV$51)</f>
        <v>0</v>
      </c>
      <c r="CW32" s="156" cm="1">
        <f t="array" ref="CW32">SUMPRODUCT(TRANSPOSE(Assumptions!$D97:$F97),Headcount!CW$49:CW$51)</f>
        <v>0</v>
      </c>
      <c r="CX32" s="156" cm="1">
        <f t="array" ref="CX32">SUMPRODUCT(TRANSPOSE(Assumptions!$D97:$F97),Headcount!CX$49:CX$51)</f>
        <v>0</v>
      </c>
      <c r="CY32" s="156" cm="1">
        <f t="array" ref="CY32">SUMPRODUCT(TRANSPOSE(Assumptions!$D97:$F97),Headcount!CY$49:CY$51)</f>
        <v>0</v>
      </c>
      <c r="CZ32" s="156" cm="1">
        <f t="array" ref="CZ32">SUMPRODUCT(TRANSPOSE(Assumptions!$D97:$F97),Headcount!CZ$49:CZ$51)</f>
        <v>0</v>
      </c>
      <c r="DA32" s="156" cm="1">
        <f t="array" ref="DA32">SUMPRODUCT(TRANSPOSE(Assumptions!$D97:$F97),Headcount!DA$49:DA$51)</f>
        <v>0</v>
      </c>
      <c r="DB32" s="385">
        <f t="shared" si="259"/>
        <v>0</v>
      </c>
    </row>
    <row r="33" spans="2:107" s="28" customFormat="1" ht="13.2">
      <c r="B33" s="159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55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55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55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55"/>
      <c r="BC33" s="143"/>
      <c r="BD33" s="143"/>
      <c r="BE33" s="143"/>
      <c r="BF33" s="143"/>
      <c r="BG33" s="143"/>
      <c r="BH33" s="143"/>
      <c r="BI33" s="143"/>
      <c r="BJ33" s="143"/>
      <c r="BK33" s="143"/>
      <c r="BL33" s="143"/>
      <c r="BM33" s="143"/>
      <c r="BN33" s="143"/>
      <c r="BO33" s="155"/>
      <c r="BP33" s="143"/>
      <c r="BQ33" s="143"/>
      <c r="BR33" s="143"/>
      <c r="BS33" s="143"/>
      <c r="BT33" s="143"/>
      <c r="BU33" s="143"/>
      <c r="BV33" s="143"/>
      <c r="BW33" s="143"/>
      <c r="BX33" s="143"/>
      <c r="BY33" s="143"/>
      <c r="BZ33" s="143"/>
      <c r="CA33" s="143"/>
      <c r="CB33" s="155"/>
      <c r="CC33" s="143"/>
      <c r="CD33" s="143"/>
      <c r="CE33" s="143"/>
      <c r="CF33" s="143"/>
      <c r="CG33" s="143"/>
      <c r="CH33" s="143"/>
      <c r="CI33" s="143"/>
      <c r="CJ33" s="143"/>
      <c r="CK33" s="143"/>
      <c r="CL33" s="143"/>
      <c r="CM33" s="143"/>
      <c r="CN33" s="143"/>
      <c r="CO33" s="155"/>
      <c r="CP33" s="143"/>
      <c r="CQ33" s="143"/>
      <c r="CR33" s="143"/>
      <c r="CS33" s="143"/>
      <c r="CT33" s="143"/>
      <c r="CU33" s="143"/>
      <c r="CV33" s="143"/>
      <c r="CW33" s="143"/>
      <c r="CX33" s="143"/>
      <c r="CY33" s="143"/>
      <c r="CZ33" s="143"/>
      <c r="DA33" s="143"/>
      <c r="DB33" s="155"/>
    </row>
    <row r="39" spans="2:107" s="40" customFormat="1" ht="13.2">
      <c r="B39" s="336" t="s">
        <v>79</v>
      </c>
      <c r="C39" s="376"/>
      <c r="D39" s="376"/>
      <c r="E39" s="376"/>
      <c r="F39" s="376"/>
      <c r="G39" s="376"/>
      <c r="H39" s="376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6"/>
      <c r="T39" s="376"/>
      <c r="U39" s="376"/>
      <c r="V39" s="376"/>
      <c r="W39" s="376"/>
      <c r="X39" s="376"/>
      <c r="Y39" s="376"/>
      <c r="Z39" s="376"/>
      <c r="AA39" s="376"/>
      <c r="AB39" s="376"/>
      <c r="AC39" s="376"/>
      <c r="AD39" s="376"/>
      <c r="AE39" s="376"/>
      <c r="AF39" s="376"/>
      <c r="AG39" s="376"/>
      <c r="AH39" s="376"/>
      <c r="AI39" s="376"/>
      <c r="AJ39" s="376"/>
      <c r="AK39" s="376"/>
      <c r="AL39" s="376"/>
      <c r="AM39" s="376"/>
      <c r="AN39" s="376"/>
      <c r="AO39" s="376"/>
      <c r="AP39" s="376"/>
      <c r="AQ39" s="376"/>
      <c r="AR39" s="376"/>
      <c r="AS39" s="376"/>
      <c r="AT39" s="376"/>
      <c r="AU39" s="376"/>
      <c r="AV39" s="376"/>
      <c r="AW39" s="376"/>
      <c r="AX39" s="376"/>
      <c r="AY39" s="376"/>
      <c r="AZ39" s="376"/>
      <c r="BA39" s="376"/>
      <c r="BB39" s="376"/>
      <c r="BC39" s="376"/>
      <c r="BD39" s="376"/>
      <c r="BE39" s="376"/>
      <c r="BF39" s="376"/>
      <c r="BG39" s="376"/>
      <c r="BH39" s="376"/>
      <c r="BI39" s="376"/>
      <c r="BJ39" s="376"/>
      <c r="BK39" s="376"/>
      <c r="BL39" s="376"/>
      <c r="BM39" s="376"/>
      <c r="BN39" s="376"/>
      <c r="BO39" s="376"/>
      <c r="BP39" s="376"/>
      <c r="BQ39" s="376"/>
      <c r="BR39" s="376"/>
      <c r="BS39" s="376"/>
      <c r="BT39" s="376"/>
      <c r="BU39" s="376"/>
      <c r="BV39" s="376"/>
      <c r="BW39" s="376"/>
      <c r="BX39" s="376"/>
      <c r="BY39" s="376"/>
      <c r="BZ39" s="376"/>
      <c r="CA39" s="376"/>
      <c r="CB39" s="376"/>
      <c r="CC39" s="376"/>
      <c r="CD39" s="376"/>
      <c r="CE39" s="376"/>
      <c r="CF39" s="376"/>
      <c r="CG39" s="376"/>
      <c r="CH39" s="376"/>
      <c r="CI39" s="376"/>
      <c r="CJ39" s="376"/>
      <c r="CK39" s="376"/>
      <c r="CL39" s="376"/>
      <c r="CM39" s="376"/>
      <c r="CN39" s="376"/>
      <c r="CO39" s="376"/>
      <c r="CP39" s="376"/>
      <c r="CQ39" s="376"/>
      <c r="CR39" s="376"/>
      <c r="CS39" s="376"/>
      <c r="CT39" s="376"/>
      <c r="CU39" s="376"/>
      <c r="CV39" s="376"/>
      <c r="CW39" s="376"/>
      <c r="CX39" s="376"/>
      <c r="CY39" s="376"/>
      <c r="CZ39" s="376"/>
      <c r="DA39" s="376"/>
      <c r="DB39" s="376"/>
      <c r="DC39" s="21"/>
    </row>
    <row r="40" spans="2:107" s="392" customFormat="1" ht="13.2" outlineLevel="1">
      <c r="B40" s="389"/>
      <c r="C40" s="390"/>
      <c r="D40" s="390"/>
      <c r="E40" s="390"/>
      <c r="F40" s="390"/>
      <c r="G40" s="390"/>
      <c r="H40" s="390"/>
      <c r="I40" s="390"/>
      <c r="J40" s="390"/>
      <c r="K40" s="390"/>
      <c r="L40" s="390"/>
      <c r="M40" s="390"/>
      <c r="N40" s="390"/>
      <c r="O40" s="390"/>
      <c r="P40" s="390"/>
      <c r="Q40" s="390"/>
      <c r="R40" s="390"/>
      <c r="S40" s="390"/>
      <c r="T40" s="390"/>
      <c r="U40" s="390"/>
      <c r="V40" s="390"/>
      <c r="W40" s="390"/>
      <c r="X40" s="390"/>
      <c r="Y40" s="390"/>
      <c r="Z40" s="390"/>
      <c r="AA40" s="390"/>
      <c r="AB40" s="390"/>
      <c r="AC40" s="390"/>
      <c r="AD40" s="390"/>
      <c r="AE40" s="390"/>
      <c r="AF40" s="390"/>
      <c r="AG40" s="390"/>
      <c r="AH40" s="390"/>
      <c r="AI40" s="390"/>
      <c r="AJ40" s="390"/>
      <c r="AK40" s="390"/>
      <c r="AL40" s="390"/>
      <c r="AM40" s="390"/>
      <c r="AN40" s="390"/>
      <c r="AO40" s="390"/>
      <c r="AP40" s="390"/>
      <c r="AQ40" s="390"/>
      <c r="AR40" s="390"/>
      <c r="AS40" s="390"/>
      <c r="AT40" s="390"/>
      <c r="AU40" s="390"/>
      <c r="AV40" s="390"/>
      <c r="AW40" s="390"/>
      <c r="AX40" s="390"/>
      <c r="AY40" s="390"/>
      <c r="AZ40" s="390"/>
      <c r="BA40" s="390"/>
      <c r="BB40" s="390"/>
      <c r="BC40" s="390"/>
      <c r="BD40" s="390"/>
      <c r="BE40" s="390"/>
      <c r="BF40" s="390"/>
      <c r="BG40" s="390"/>
      <c r="BH40" s="390"/>
      <c r="BI40" s="390"/>
      <c r="BJ40" s="390"/>
      <c r="BK40" s="390"/>
      <c r="BL40" s="390"/>
      <c r="BM40" s="390"/>
      <c r="BN40" s="390"/>
      <c r="BO40" s="390"/>
      <c r="BP40" s="390"/>
      <c r="BQ40" s="390"/>
      <c r="BR40" s="390"/>
      <c r="BS40" s="390"/>
      <c r="BT40" s="390"/>
      <c r="BU40" s="390"/>
      <c r="BV40" s="390"/>
      <c r="BW40" s="390"/>
      <c r="BX40" s="390"/>
      <c r="BY40" s="390"/>
      <c r="BZ40" s="390"/>
      <c r="CA40" s="390"/>
      <c r="CB40" s="390"/>
      <c r="CC40" s="390"/>
      <c r="CD40" s="390"/>
      <c r="CE40" s="390"/>
      <c r="CF40" s="390"/>
      <c r="CG40" s="390"/>
      <c r="CH40" s="390"/>
      <c r="CI40" s="390"/>
      <c r="CJ40" s="390"/>
      <c r="CK40" s="390"/>
      <c r="CL40" s="390"/>
      <c r="CM40" s="390"/>
      <c r="CN40" s="390"/>
      <c r="CO40" s="390"/>
      <c r="CP40" s="390"/>
      <c r="CQ40" s="390"/>
      <c r="CR40" s="390"/>
      <c r="CS40" s="390"/>
      <c r="CT40" s="390"/>
      <c r="CU40" s="390"/>
      <c r="CV40" s="390"/>
      <c r="CW40" s="390"/>
      <c r="CX40" s="390"/>
      <c r="CY40" s="390"/>
      <c r="CZ40" s="390"/>
      <c r="DA40" s="390"/>
      <c r="DB40" s="390"/>
      <c r="DC40" s="391"/>
    </row>
    <row r="41" spans="2:107" s="28" customFormat="1" ht="13.2" outlineLevel="1">
      <c r="B41" s="212" t="s">
        <v>182</v>
      </c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7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Z41" s="386"/>
      <c r="AA41" s="386"/>
      <c r="AB41" s="387"/>
      <c r="AC41" s="386"/>
      <c r="AD41" s="386"/>
      <c r="AE41" s="386"/>
      <c r="AF41" s="386"/>
      <c r="AG41" s="386"/>
      <c r="AH41" s="386"/>
      <c r="AI41" s="386"/>
      <c r="AJ41" s="386"/>
      <c r="AK41" s="386"/>
      <c r="AL41" s="386"/>
      <c r="AM41" s="386"/>
      <c r="AN41" s="386"/>
      <c r="AO41" s="387"/>
      <c r="AP41" s="386"/>
      <c r="AQ41" s="386"/>
      <c r="AR41" s="386"/>
      <c r="AS41" s="386"/>
      <c r="AT41" s="386"/>
      <c r="AU41" s="386"/>
      <c r="AV41" s="386"/>
      <c r="AW41" s="386"/>
      <c r="AX41" s="386"/>
      <c r="AY41" s="386"/>
      <c r="AZ41" s="386"/>
      <c r="BA41" s="386"/>
      <c r="BB41" s="387"/>
      <c r="BC41" s="386"/>
      <c r="BD41" s="386"/>
      <c r="BE41" s="386"/>
      <c r="BF41" s="386"/>
      <c r="BG41" s="386"/>
      <c r="BH41" s="386"/>
      <c r="BI41" s="386"/>
      <c r="BJ41" s="386"/>
      <c r="BK41" s="386"/>
      <c r="BL41" s="386"/>
      <c r="BM41" s="386"/>
      <c r="BN41" s="386"/>
      <c r="BO41" s="387"/>
      <c r="BP41" s="386"/>
      <c r="BQ41" s="386"/>
      <c r="BR41" s="386"/>
      <c r="BS41" s="386"/>
      <c r="BT41" s="386"/>
      <c r="BU41" s="386"/>
      <c r="BV41" s="386"/>
      <c r="BW41" s="386"/>
      <c r="BX41" s="386"/>
      <c r="BY41" s="386"/>
      <c r="BZ41" s="386"/>
      <c r="CA41" s="386"/>
      <c r="CB41" s="387"/>
      <c r="CC41" s="386"/>
      <c r="CD41" s="386"/>
      <c r="CE41" s="386"/>
      <c r="CF41" s="386"/>
      <c r="CG41" s="386"/>
      <c r="CH41" s="386"/>
      <c r="CI41" s="386"/>
      <c r="CJ41" s="386"/>
      <c r="CK41" s="386"/>
      <c r="CL41" s="386"/>
      <c r="CM41" s="386"/>
      <c r="CN41" s="386"/>
      <c r="CO41" s="387"/>
      <c r="CP41" s="386"/>
      <c r="CQ41" s="386"/>
      <c r="CR41" s="386"/>
      <c r="CS41" s="386"/>
      <c r="CT41" s="386"/>
      <c r="CU41" s="386"/>
      <c r="CV41" s="386"/>
      <c r="CW41" s="386"/>
      <c r="CX41" s="386"/>
      <c r="CY41" s="386"/>
      <c r="CZ41" s="386"/>
      <c r="DA41" s="386"/>
      <c r="DB41" s="387"/>
      <c r="DC41" s="21"/>
    </row>
    <row r="42" spans="2:107" s="28" customFormat="1" ht="13.2" outlineLevel="1">
      <c r="B42" s="149" t="s">
        <v>182</v>
      </c>
      <c r="C42" s="142">
        <f>MAX(YEAR(C$4)-YEAR(Assumptions!$D$15)+IF(MONTH(C$4)&lt;MONTH(Assumptions!$D$15),0,1),0)</f>
        <v>1</v>
      </c>
      <c r="D42" s="142">
        <f>MAX(YEAR(D$4)-YEAR(Assumptions!$D$15)+IF(MONTH(D$4)&lt;MONTH(Assumptions!$D$15),0,1),0)</f>
        <v>1</v>
      </c>
      <c r="E42" s="142">
        <f>MAX(YEAR(E$4)-YEAR(Assumptions!$D$15)+IF(MONTH(E$4)&lt;MONTH(Assumptions!$D$15),0,1),0)</f>
        <v>1</v>
      </c>
      <c r="F42" s="142">
        <f>MAX(YEAR(F$4)-YEAR(Assumptions!$D$15)+IF(MONTH(F$4)&lt;MONTH(Assumptions!$D$15),0,1),0)</f>
        <v>1</v>
      </c>
      <c r="G42" s="142">
        <f>MAX(YEAR(G$4)-YEAR(Assumptions!$D$15)+IF(MONTH(G$4)&lt;MONTH(Assumptions!$D$15),0,1),0)</f>
        <v>1</v>
      </c>
      <c r="H42" s="142">
        <f>MAX(YEAR(H$4)-YEAR(Assumptions!$D$15)+IF(MONTH(H$4)&lt;MONTH(Assumptions!$D$15),0,1),0)</f>
        <v>1</v>
      </c>
      <c r="I42" s="142">
        <f>MAX(YEAR(I$4)-YEAR(Assumptions!$D$15)+IF(MONTH(I$4)&lt;MONTH(Assumptions!$D$15),0,1),0)</f>
        <v>1</v>
      </c>
      <c r="J42" s="142">
        <f>MAX(YEAR(J$4)-YEAR(Assumptions!$D$15)+IF(MONTH(J$4)&lt;MONTH(Assumptions!$D$15),0,1),0)</f>
        <v>1</v>
      </c>
      <c r="K42" s="142">
        <f>MAX(YEAR(K$4)-YEAR(Assumptions!$D$15)+IF(MONTH(K$4)&lt;MONTH(Assumptions!$D$15),0,1),0)</f>
        <v>1</v>
      </c>
      <c r="L42" s="142">
        <f>MAX(YEAR(L$4)-YEAR(Assumptions!$D$15)+IF(MONTH(L$4)&lt;MONTH(Assumptions!$D$15),0,1),0)</f>
        <v>1</v>
      </c>
      <c r="M42" s="142">
        <f>MAX(YEAR(M$4)-YEAR(Assumptions!$D$15)+IF(MONTH(M$4)&lt;MONTH(Assumptions!$D$15),0,1),0)</f>
        <v>1</v>
      </c>
      <c r="N42" s="142">
        <f>MAX(YEAR(N$4)-YEAR(Assumptions!$D$15)+IF(MONTH(N$4)&lt;MONTH(Assumptions!$D$15),0,1),0)</f>
        <v>1</v>
      </c>
      <c r="O42" s="342"/>
      <c r="P42" s="142">
        <f>MAX(YEAR(P$4)-YEAR(Assumptions!$D$15)+IF(MONTH(P$4)&lt;MONTH(Assumptions!$D$15),0,1),0)</f>
        <v>2</v>
      </c>
      <c r="Q42" s="142">
        <f>MAX(YEAR(Q$4)-YEAR(Assumptions!$D$15)+IF(MONTH(Q$4)&lt;MONTH(Assumptions!$D$15),0,1),0)</f>
        <v>2</v>
      </c>
      <c r="R42" s="142">
        <f>MAX(YEAR(R$4)-YEAR(Assumptions!$D$15)+IF(MONTH(R$4)&lt;MONTH(Assumptions!$D$15),0,1),0)</f>
        <v>2</v>
      </c>
      <c r="S42" s="142">
        <f>MAX(YEAR(S$4)-YEAR(Assumptions!$D$15)+IF(MONTH(S$4)&lt;MONTH(Assumptions!$D$15),0,1),0)</f>
        <v>2</v>
      </c>
      <c r="T42" s="142">
        <f>MAX(YEAR(T$4)-YEAR(Assumptions!$D$15)+IF(MONTH(T$4)&lt;MONTH(Assumptions!$D$15),0,1),0)</f>
        <v>2</v>
      </c>
      <c r="U42" s="142">
        <f>MAX(YEAR(U$4)-YEAR(Assumptions!$D$15)+IF(MONTH(U$4)&lt;MONTH(Assumptions!$D$15),0,1),0)</f>
        <v>2</v>
      </c>
      <c r="V42" s="142">
        <f>MAX(YEAR(V$4)-YEAR(Assumptions!$D$15)+IF(MONTH(V$4)&lt;MONTH(Assumptions!$D$15),0,1),0)</f>
        <v>2</v>
      </c>
      <c r="W42" s="142">
        <f>MAX(YEAR(W$4)-YEAR(Assumptions!$D$15)+IF(MONTH(W$4)&lt;MONTH(Assumptions!$D$15),0,1),0)</f>
        <v>2</v>
      </c>
      <c r="X42" s="142">
        <f>MAX(YEAR(X$4)-YEAR(Assumptions!$D$15)+IF(MONTH(X$4)&lt;MONTH(Assumptions!$D$15),0,1),0)</f>
        <v>2</v>
      </c>
      <c r="Y42" s="142">
        <f>MAX(YEAR(Y$4)-YEAR(Assumptions!$D$15)+IF(MONTH(Y$4)&lt;MONTH(Assumptions!$D$15),0,1),0)</f>
        <v>2</v>
      </c>
      <c r="Z42" s="142">
        <f>MAX(YEAR(Z$4)-YEAR(Assumptions!$D$15)+IF(MONTH(Z$4)&lt;MONTH(Assumptions!$D$15),0,1),0)</f>
        <v>2</v>
      </c>
      <c r="AA42" s="142">
        <f>MAX(YEAR(AA$4)-YEAR(Assumptions!$D$15)+IF(MONTH(AA$4)&lt;MONTH(Assumptions!$D$15),0,1),0)</f>
        <v>2</v>
      </c>
      <c r="AB42" s="342"/>
      <c r="AC42" s="142">
        <f>MAX(YEAR(AC$4)-YEAR(Assumptions!$D$15)+IF(MONTH(AC$4)&lt;MONTH(Assumptions!$D$15),0,1),0)</f>
        <v>3</v>
      </c>
      <c r="AD42" s="142">
        <f>MAX(YEAR(AD$4)-YEAR(Assumptions!$D$15)+IF(MONTH(AD$4)&lt;MONTH(Assumptions!$D$15),0,1),0)</f>
        <v>3</v>
      </c>
      <c r="AE42" s="142">
        <f>MAX(YEAR(AE$4)-YEAR(Assumptions!$D$15)+IF(MONTH(AE$4)&lt;MONTH(Assumptions!$D$15),0,1),0)</f>
        <v>3</v>
      </c>
      <c r="AF42" s="142">
        <f>MAX(YEAR(AF$4)-YEAR(Assumptions!$D$15)+IF(MONTH(AF$4)&lt;MONTH(Assumptions!$D$15),0,1),0)</f>
        <v>3</v>
      </c>
      <c r="AG42" s="142">
        <f>MAX(YEAR(AG$4)-YEAR(Assumptions!$D$15)+IF(MONTH(AG$4)&lt;MONTH(Assumptions!$D$15),0,1),0)</f>
        <v>3</v>
      </c>
      <c r="AH42" s="142">
        <f>MAX(YEAR(AH$4)-YEAR(Assumptions!$D$15)+IF(MONTH(AH$4)&lt;MONTH(Assumptions!$D$15),0,1),0)</f>
        <v>3</v>
      </c>
      <c r="AI42" s="142">
        <f>MAX(YEAR(AI$4)-YEAR(Assumptions!$D$15)+IF(MONTH(AI$4)&lt;MONTH(Assumptions!$D$15),0,1),0)</f>
        <v>3</v>
      </c>
      <c r="AJ42" s="142">
        <f>MAX(YEAR(AJ$4)-YEAR(Assumptions!$D$15)+IF(MONTH(AJ$4)&lt;MONTH(Assumptions!$D$15),0,1),0)</f>
        <v>3</v>
      </c>
      <c r="AK42" s="142">
        <f>MAX(YEAR(AK$4)-YEAR(Assumptions!$D$15)+IF(MONTH(AK$4)&lt;MONTH(Assumptions!$D$15),0,1),0)</f>
        <v>3</v>
      </c>
      <c r="AL42" s="142">
        <f>MAX(YEAR(AL$4)-YEAR(Assumptions!$D$15)+IF(MONTH(AL$4)&lt;MONTH(Assumptions!$D$15),0,1),0)</f>
        <v>3</v>
      </c>
      <c r="AM42" s="142">
        <f>MAX(YEAR(AM$4)-YEAR(Assumptions!$D$15)+IF(MONTH(AM$4)&lt;MONTH(Assumptions!$D$15),0,1),0)</f>
        <v>3</v>
      </c>
      <c r="AN42" s="142">
        <f>MAX(YEAR(AN$4)-YEAR(Assumptions!$D$15)+IF(MONTH(AN$4)&lt;MONTH(Assumptions!$D$15),0,1),0)</f>
        <v>3</v>
      </c>
      <c r="AO42" s="342"/>
      <c r="AP42" s="142">
        <f>MAX(YEAR(AP$4)-YEAR(Assumptions!$D$15)+IF(MONTH(AP$4)&lt;MONTH(Assumptions!$D$15),0,1),0)</f>
        <v>4</v>
      </c>
      <c r="AQ42" s="142">
        <f>MAX(YEAR(AQ$4)-YEAR(Assumptions!$D$15)+IF(MONTH(AQ$4)&lt;MONTH(Assumptions!$D$15),0,1),0)</f>
        <v>4</v>
      </c>
      <c r="AR42" s="142">
        <f>MAX(YEAR(AR$4)-YEAR(Assumptions!$D$15)+IF(MONTH(AR$4)&lt;MONTH(Assumptions!$D$15),0,1),0)</f>
        <v>4</v>
      </c>
      <c r="AS42" s="142">
        <f>MAX(YEAR(AS$4)-YEAR(Assumptions!$D$15)+IF(MONTH(AS$4)&lt;MONTH(Assumptions!$D$15),0,1),0)</f>
        <v>4</v>
      </c>
      <c r="AT42" s="142">
        <f>MAX(YEAR(AT$4)-YEAR(Assumptions!$D$15)+IF(MONTH(AT$4)&lt;MONTH(Assumptions!$D$15),0,1),0)</f>
        <v>4</v>
      </c>
      <c r="AU42" s="142">
        <f>MAX(YEAR(AU$4)-YEAR(Assumptions!$D$15)+IF(MONTH(AU$4)&lt;MONTH(Assumptions!$D$15),0,1),0)</f>
        <v>4</v>
      </c>
      <c r="AV42" s="142">
        <f>MAX(YEAR(AV$4)-YEAR(Assumptions!$D$15)+IF(MONTH(AV$4)&lt;MONTH(Assumptions!$D$15),0,1),0)</f>
        <v>4</v>
      </c>
      <c r="AW42" s="142">
        <f>MAX(YEAR(AW$4)-YEAR(Assumptions!$D$15)+IF(MONTH(AW$4)&lt;MONTH(Assumptions!$D$15),0,1),0)</f>
        <v>4</v>
      </c>
      <c r="AX42" s="142">
        <f>MAX(YEAR(AX$4)-YEAR(Assumptions!$D$15)+IF(MONTH(AX$4)&lt;MONTH(Assumptions!$D$15),0,1),0)</f>
        <v>4</v>
      </c>
      <c r="AY42" s="142">
        <f>MAX(YEAR(AY$4)-YEAR(Assumptions!$D$15)+IF(MONTH(AY$4)&lt;MONTH(Assumptions!$D$15),0,1),0)</f>
        <v>4</v>
      </c>
      <c r="AZ42" s="142">
        <f>MAX(YEAR(AZ$4)-YEAR(Assumptions!$D$15)+IF(MONTH(AZ$4)&lt;MONTH(Assumptions!$D$15),0,1),0)</f>
        <v>4</v>
      </c>
      <c r="BA42" s="142">
        <f>MAX(YEAR(BA$4)-YEAR(Assumptions!$D$15)+IF(MONTH(BA$4)&lt;MONTH(Assumptions!$D$15),0,1),0)</f>
        <v>4</v>
      </c>
      <c r="BB42" s="342"/>
      <c r="BC42" s="142">
        <f>MAX(YEAR(BC$4)-YEAR(Assumptions!$D$15)+IF(MONTH(BC$4)&lt;MONTH(Assumptions!$D$15),0,1),0)</f>
        <v>5</v>
      </c>
      <c r="BD42" s="142">
        <f>MAX(YEAR(BD$4)-YEAR(Assumptions!$D$15)+IF(MONTH(BD$4)&lt;MONTH(Assumptions!$D$15),0,1),0)</f>
        <v>5</v>
      </c>
      <c r="BE42" s="142">
        <f>MAX(YEAR(BE$4)-YEAR(Assumptions!$D$15)+IF(MONTH(BE$4)&lt;MONTH(Assumptions!$D$15),0,1),0)</f>
        <v>5</v>
      </c>
      <c r="BF42" s="142">
        <f>MAX(YEAR(BF$4)-YEAR(Assumptions!$D$15)+IF(MONTH(BF$4)&lt;MONTH(Assumptions!$D$15),0,1),0)</f>
        <v>5</v>
      </c>
      <c r="BG42" s="142">
        <f>MAX(YEAR(BG$4)-YEAR(Assumptions!$D$15)+IF(MONTH(BG$4)&lt;MONTH(Assumptions!$D$15),0,1),0)</f>
        <v>5</v>
      </c>
      <c r="BH42" s="142">
        <f>MAX(YEAR(BH$4)-YEAR(Assumptions!$D$15)+IF(MONTH(BH$4)&lt;MONTH(Assumptions!$D$15),0,1),0)</f>
        <v>5</v>
      </c>
      <c r="BI42" s="142">
        <f>MAX(YEAR(BI$4)-YEAR(Assumptions!$D$15)+IF(MONTH(BI$4)&lt;MONTH(Assumptions!$D$15),0,1),0)</f>
        <v>5</v>
      </c>
      <c r="BJ42" s="142">
        <f>MAX(YEAR(BJ$4)-YEAR(Assumptions!$D$15)+IF(MONTH(BJ$4)&lt;MONTH(Assumptions!$D$15),0,1),0)</f>
        <v>5</v>
      </c>
      <c r="BK42" s="142">
        <f>MAX(YEAR(BK$4)-YEAR(Assumptions!$D$15)+IF(MONTH(BK$4)&lt;MONTH(Assumptions!$D$15),0,1),0)</f>
        <v>5</v>
      </c>
      <c r="BL42" s="142">
        <f>MAX(YEAR(BL$4)-YEAR(Assumptions!$D$15)+IF(MONTH(BL$4)&lt;MONTH(Assumptions!$D$15),0,1),0)</f>
        <v>5</v>
      </c>
      <c r="BM42" s="142">
        <f>MAX(YEAR(BM$4)-YEAR(Assumptions!$D$15)+IF(MONTH(BM$4)&lt;MONTH(Assumptions!$D$15),0,1),0)</f>
        <v>5</v>
      </c>
      <c r="BN42" s="142">
        <f>MAX(YEAR(BN$4)-YEAR(Assumptions!$D$15)+IF(MONTH(BN$4)&lt;MONTH(Assumptions!$D$15),0,1),0)</f>
        <v>5</v>
      </c>
      <c r="BO42" s="342"/>
      <c r="BP42" s="142">
        <f>MAX(YEAR(BP$4)-YEAR(Assumptions!$D$15)+IF(MONTH(BP$4)&lt;MONTH(Assumptions!$D$15),0,1),0)</f>
        <v>6</v>
      </c>
      <c r="BQ42" s="142">
        <f>MAX(YEAR(BQ$4)-YEAR(Assumptions!$D$15)+IF(MONTH(BQ$4)&lt;MONTH(Assumptions!$D$15),0,1),0)</f>
        <v>6</v>
      </c>
      <c r="BR42" s="142">
        <f>MAX(YEAR(BR$4)-YEAR(Assumptions!$D$15)+IF(MONTH(BR$4)&lt;MONTH(Assumptions!$D$15),0,1),0)</f>
        <v>6</v>
      </c>
      <c r="BS42" s="142">
        <f>MAX(YEAR(BS$4)-YEAR(Assumptions!$D$15)+IF(MONTH(BS$4)&lt;MONTH(Assumptions!$D$15),0,1),0)</f>
        <v>6</v>
      </c>
      <c r="BT42" s="142">
        <f>MAX(YEAR(BT$4)-YEAR(Assumptions!$D$15)+IF(MONTH(BT$4)&lt;MONTH(Assumptions!$D$15),0,1),0)</f>
        <v>6</v>
      </c>
      <c r="BU42" s="142">
        <f>MAX(YEAR(BU$4)-YEAR(Assumptions!$D$15)+IF(MONTH(BU$4)&lt;MONTH(Assumptions!$D$15),0,1),0)</f>
        <v>6</v>
      </c>
      <c r="BV42" s="142">
        <f>MAX(YEAR(BV$4)-YEAR(Assumptions!$D$15)+IF(MONTH(BV$4)&lt;MONTH(Assumptions!$D$15),0,1),0)</f>
        <v>6</v>
      </c>
      <c r="BW42" s="142">
        <f>MAX(YEAR(BW$4)-YEAR(Assumptions!$D$15)+IF(MONTH(BW$4)&lt;MONTH(Assumptions!$D$15),0,1),0)</f>
        <v>6</v>
      </c>
      <c r="BX42" s="142">
        <f>MAX(YEAR(BX$4)-YEAR(Assumptions!$D$15)+IF(MONTH(BX$4)&lt;MONTH(Assumptions!$D$15),0,1),0)</f>
        <v>6</v>
      </c>
      <c r="BY42" s="142">
        <f>MAX(YEAR(BY$4)-YEAR(Assumptions!$D$15)+IF(MONTH(BY$4)&lt;MONTH(Assumptions!$D$15),0,1),0)</f>
        <v>6</v>
      </c>
      <c r="BZ42" s="142">
        <f>MAX(YEAR(BZ$4)-YEAR(Assumptions!$D$15)+IF(MONTH(BZ$4)&lt;MONTH(Assumptions!$D$15),0,1),0)</f>
        <v>6</v>
      </c>
      <c r="CA42" s="142">
        <f>MAX(YEAR(CA$4)-YEAR(Assumptions!$D$15)+IF(MONTH(CA$4)&lt;MONTH(Assumptions!$D$15),0,1),0)</f>
        <v>6</v>
      </c>
      <c r="CB42" s="342"/>
      <c r="CC42" s="142">
        <f>MAX(YEAR(CC$4)-YEAR(Assumptions!$D$15)+IF(MONTH(CC$4)&lt;MONTH(Assumptions!$D$15),0,1),0)</f>
        <v>7</v>
      </c>
      <c r="CD42" s="142">
        <f>MAX(YEAR(CD$4)-YEAR(Assumptions!$D$15)+IF(MONTH(CD$4)&lt;MONTH(Assumptions!$D$15),0,1),0)</f>
        <v>7</v>
      </c>
      <c r="CE42" s="142">
        <f>MAX(YEAR(CE$4)-YEAR(Assumptions!$D$15)+IF(MONTH(CE$4)&lt;MONTH(Assumptions!$D$15),0,1),0)</f>
        <v>7</v>
      </c>
      <c r="CF42" s="142">
        <f>MAX(YEAR(CF$4)-YEAR(Assumptions!$D$15)+IF(MONTH(CF$4)&lt;MONTH(Assumptions!$D$15),0,1),0)</f>
        <v>7</v>
      </c>
      <c r="CG42" s="142">
        <f>MAX(YEAR(CG$4)-YEAR(Assumptions!$D$15)+IF(MONTH(CG$4)&lt;MONTH(Assumptions!$D$15),0,1),0)</f>
        <v>7</v>
      </c>
      <c r="CH42" s="142">
        <f>MAX(YEAR(CH$4)-YEAR(Assumptions!$D$15)+IF(MONTH(CH$4)&lt;MONTH(Assumptions!$D$15),0,1),0)</f>
        <v>7</v>
      </c>
      <c r="CI42" s="142">
        <f>MAX(YEAR(CI$4)-YEAR(Assumptions!$D$15)+IF(MONTH(CI$4)&lt;MONTH(Assumptions!$D$15),0,1),0)</f>
        <v>7</v>
      </c>
      <c r="CJ42" s="142">
        <f>MAX(YEAR(CJ$4)-YEAR(Assumptions!$D$15)+IF(MONTH(CJ$4)&lt;MONTH(Assumptions!$D$15),0,1),0)</f>
        <v>7</v>
      </c>
      <c r="CK42" s="142">
        <f>MAX(YEAR(CK$4)-YEAR(Assumptions!$D$15)+IF(MONTH(CK$4)&lt;MONTH(Assumptions!$D$15),0,1),0)</f>
        <v>7</v>
      </c>
      <c r="CL42" s="142">
        <f>MAX(YEAR(CL$4)-YEAR(Assumptions!$D$15)+IF(MONTH(CL$4)&lt;MONTH(Assumptions!$D$15),0,1),0)</f>
        <v>7</v>
      </c>
      <c r="CM42" s="142">
        <f>MAX(YEAR(CM$4)-YEAR(Assumptions!$D$15)+IF(MONTH(CM$4)&lt;MONTH(Assumptions!$D$15),0,1),0)</f>
        <v>7</v>
      </c>
      <c r="CN42" s="142">
        <f>MAX(YEAR(CN$4)-YEAR(Assumptions!$D$15)+IF(MONTH(CN$4)&lt;MONTH(Assumptions!$D$15),0,1),0)</f>
        <v>7</v>
      </c>
      <c r="CO42" s="342"/>
      <c r="CP42" s="142">
        <f>MAX(YEAR(CP$4)-YEAR(Assumptions!$D$15)+IF(MONTH(CP$4)&lt;MONTH(Assumptions!$D$15),0,1),0)</f>
        <v>8</v>
      </c>
      <c r="CQ42" s="142">
        <f>MAX(YEAR(CQ$4)-YEAR(Assumptions!$D$15)+IF(MONTH(CQ$4)&lt;MONTH(Assumptions!$D$15),0,1),0)</f>
        <v>8</v>
      </c>
      <c r="CR42" s="142">
        <f>MAX(YEAR(CR$4)-YEAR(Assumptions!$D$15)+IF(MONTH(CR$4)&lt;MONTH(Assumptions!$D$15),0,1),0)</f>
        <v>8</v>
      </c>
      <c r="CS42" s="142">
        <f>MAX(YEAR(CS$4)-YEAR(Assumptions!$D$15)+IF(MONTH(CS$4)&lt;MONTH(Assumptions!$D$15),0,1),0)</f>
        <v>8</v>
      </c>
      <c r="CT42" s="142">
        <f>MAX(YEAR(CT$4)-YEAR(Assumptions!$D$15)+IF(MONTH(CT$4)&lt;MONTH(Assumptions!$D$15),0,1),0)</f>
        <v>8</v>
      </c>
      <c r="CU42" s="142">
        <f>MAX(YEAR(CU$4)-YEAR(Assumptions!$D$15)+IF(MONTH(CU$4)&lt;MONTH(Assumptions!$D$15),0,1),0)</f>
        <v>8</v>
      </c>
      <c r="CV42" s="142">
        <f>MAX(YEAR(CV$4)-YEAR(Assumptions!$D$15)+IF(MONTH(CV$4)&lt;MONTH(Assumptions!$D$15),0,1),0)</f>
        <v>8</v>
      </c>
      <c r="CW42" s="142">
        <f>MAX(YEAR(CW$4)-YEAR(Assumptions!$D$15)+IF(MONTH(CW$4)&lt;MONTH(Assumptions!$D$15),0,1),0)</f>
        <v>8</v>
      </c>
      <c r="CX42" s="142">
        <f>MAX(YEAR(CX$4)-YEAR(Assumptions!$D$15)+IF(MONTH(CX$4)&lt;MONTH(Assumptions!$D$15),0,1),0)</f>
        <v>8</v>
      </c>
      <c r="CY42" s="142">
        <f>MAX(YEAR(CY$4)-YEAR(Assumptions!$D$15)+IF(MONTH(CY$4)&lt;MONTH(Assumptions!$D$15),0,1),0)</f>
        <v>8</v>
      </c>
      <c r="CZ42" s="142">
        <f>MAX(YEAR(CZ$4)-YEAR(Assumptions!$D$15)+IF(MONTH(CZ$4)&lt;MONTH(Assumptions!$D$15),0,1),0)</f>
        <v>8</v>
      </c>
      <c r="DA42" s="142">
        <f>MAX(YEAR(DA$4)-YEAR(Assumptions!$D$15)+IF(MONTH(DA$4)&lt;MONTH(Assumptions!$D$15),0,1),0)</f>
        <v>8</v>
      </c>
      <c r="DB42" s="342"/>
      <c r="DC42" s="21"/>
    </row>
    <row r="43" spans="2:107" s="28" customFormat="1" ht="13.2" outlineLevel="1">
      <c r="B43" s="149" t="str">
        <f>Assumptions!D12</f>
        <v>SaaS Phase</v>
      </c>
      <c r="C43" s="142">
        <f>MAX(YEAR(C$4)-YEAR(Assumptions!$D$15)+IF(MONTH(C$4)&lt;MONTH(Assumptions!$D$15),0,1)-1,0)</f>
        <v>0</v>
      </c>
      <c r="D43" s="142">
        <f>MAX(YEAR(D$4)-YEAR(Assumptions!$D$15)+IF(MONTH(D$4)&lt;MONTH(Assumptions!$D$15),0,1)-1,0)</f>
        <v>0</v>
      </c>
      <c r="E43" s="142">
        <f>MAX(YEAR(E$4)-YEAR(Assumptions!$D$15)+IF(MONTH(E$4)&lt;MONTH(Assumptions!$D$15),0,1)-1,0)</f>
        <v>0</v>
      </c>
      <c r="F43" s="142">
        <f>MAX(YEAR(F$4)-YEAR(Assumptions!$D$15)+IF(MONTH(F$4)&lt;MONTH(Assumptions!$D$15),0,1)-1,0)</f>
        <v>0</v>
      </c>
      <c r="G43" s="142">
        <f>MAX(YEAR(G$4)-YEAR(Assumptions!$D$15)+IF(MONTH(G$4)&lt;MONTH(Assumptions!$D$15),0,1)-1,0)</f>
        <v>0</v>
      </c>
      <c r="H43" s="142">
        <f>MAX(YEAR(H$4)-YEAR(Assumptions!$D$15)+IF(MONTH(H$4)&lt;MONTH(Assumptions!$D$15),0,1)-1,0)</f>
        <v>0</v>
      </c>
      <c r="I43" s="142">
        <f>MAX(YEAR(I$4)-YEAR(Assumptions!$D$15)+IF(MONTH(I$4)&lt;MONTH(Assumptions!$D$15),0,1)-1,0)</f>
        <v>0</v>
      </c>
      <c r="J43" s="142">
        <f>MAX(YEAR(J$4)-YEAR(Assumptions!$D$15)+IF(MONTH(J$4)&lt;MONTH(Assumptions!$D$15),0,1)-1,0)</f>
        <v>0</v>
      </c>
      <c r="K43" s="142">
        <f>MAX(YEAR(K$4)-YEAR(Assumptions!$D$15)+IF(MONTH(K$4)&lt;MONTH(Assumptions!$D$15),0,1)-1,0)</f>
        <v>0</v>
      </c>
      <c r="L43" s="142">
        <f>MAX(YEAR(L$4)-YEAR(Assumptions!$D$15)+IF(MONTH(L$4)&lt;MONTH(Assumptions!$D$15),0,1)-1,0)</f>
        <v>0</v>
      </c>
      <c r="M43" s="142">
        <f>MAX(YEAR(M$4)-YEAR(Assumptions!$D$15)+IF(MONTH(M$4)&lt;MONTH(Assumptions!$D$15),0,1)-1,0)</f>
        <v>0</v>
      </c>
      <c r="N43" s="142">
        <f>MAX(YEAR(N$4)-YEAR(Assumptions!$D$15)+IF(MONTH(N$4)&lt;MONTH(Assumptions!$D$15),0,1)-1,0)</f>
        <v>0</v>
      </c>
      <c r="O43" s="342"/>
      <c r="P43" s="142">
        <f>MAX(YEAR(P$4)-YEAR(Assumptions!$D$15)+IF(MONTH(P$4)&lt;MONTH(Assumptions!$D$15),0,1)-1,0)</f>
        <v>1</v>
      </c>
      <c r="Q43" s="142">
        <f>MAX(YEAR(Q$4)-YEAR(Assumptions!$D$15)+IF(MONTH(Q$4)&lt;MONTH(Assumptions!$D$15),0,1)-1,0)</f>
        <v>1</v>
      </c>
      <c r="R43" s="142">
        <f>MAX(YEAR(R$4)-YEAR(Assumptions!$D$15)+IF(MONTH(R$4)&lt;MONTH(Assumptions!$D$15),0,1)-1,0)</f>
        <v>1</v>
      </c>
      <c r="S43" s="142">
        <f>MAX(YEAR(S$4)-YEAR(Assumptions!$D$15)+IF(MONTH(S$4)&lt;MONTH(Assumptions!$D$15),0,1)-1,0)</f>
        <v>1</v>
      </c>
      <c r="T43" s="142">
        <f>MAX(YEAR(T$4)-YEAR(Assumptions!$D$15)+IF(MONTH(T$4)&lt;MONTH(Assumptions!$D$15),0,1)-1,0)</f>
        <v>1</v>
      </c>
      <c r="U43" s="142">
        <f>MAX(YEAR(U$4)-YEAR(Assumptions!$D$15)+IF(MONTH(U$4)&lt;MONTH(Assumptions!$D$15),0,1)-1,0)</f>
        <v>1</v>
      </c>
      <c r="V43" s="142">
        <f>MAX(YEAR(V$4)-YEAR(Assumptions!$D$15)+IF(MONTH(V$4)&lt;MONTH(Assumptions!$D$15),0,1)-1,0)</f>
        <v>1</v>
      </c>
      <c r="W43" s="142">
        <f>MAX(YEAR(W$4)-YEAR(Assumptions!$D$15)+IF(MONTH(W$4)&lt;MONTH(Assumptions!$D$15),0,1)-1,0)</f>
        <v>1</v>
      </c>
      <c r="X43" s="142">
        <f>MAX(YEAR(X$4)-YEAR(Assumptions!$D$15)+IF(MONTH(X$4)&lt;MONTH(Assumptions!$D$15),0,1)-1,0)</f>
        <v>1</v>
      </c>
      <c r="Y43" s="142">
        <f>MAX(YEAR(Y$4)-YEAR(Assumptions!$D$15)+IF(MONTH(Y$4)&lt;MONTH(Assumptions!$D$15),0,1)-1,0)</f>
        <v>1</v>
      </c>
      <c r="Z43" s="142">
        <f>MAX(YEAR(Z$4)-YEAR(Assumptions!$D$15)+IF(MONTH(Z$4)&lt;MONTH(Assumptions!$D$15),0,1)-1,0)</f>
        <v>1</v>
      </c>
      <c r="AA43" s="142">
        <f>MAX(YEAR(AA$4)-YEAR(Assumptions!$D$15)+IF(MONTH(AA$4)&lt;MONTH(Assumptions!$D$15),0,1)-1,0)</f>
        <v>1</v>
      </c>
      <c r="AB43" s="342"/>
      <c r="AC43" s="142">
        <f>MAX(YEAR(AC$4)-YEAR(Assumptions!$D$15)+IF(MONTH(AC$4)&lt;MONTH(Assumptions!$D$15),0,1)-1,0)</f>
        <v>2</v>
      </c>
      <c r="AD43" s="142">
        <f>MAX(YEAR(AD$4)-YEAR(Assumptions!$D$15)+IF(MONTH(AD$4)&lt;MONTH(Assumptions!$D$15),0,1)-1,0)</f>
        <v>2</v>
      </c>
      <c r="AE43" s="142">
        <f>MAX(YEAR(AE$4)-YEAR(Assumptions!$D$15)+IF(MONTH(AE$4)&lt;MONTH(Assumptions!$D$15),0,1)-1,0)</f>
        <v>2</v>
      </c>
      <c r="AF43" s="142">
        <f>MAX(YEAR(AF$4)-YEAR(Assumptions!$D$15)+IF(MONTH(AF$4)&lt;MONTH(Assumptions!$D$15),0,1)-1,0)</f>
        <v>2</v>
      </c>
      <c r="AG43" s="142">
        <f>MAX(YEAR(AG$4)-YEAR(Assumptions!$D$15)+IF(MONTH(AG$4)&lt;MONTH(Assumptions!$D$15),0,1)-1,0)</f>
        <v>2</v>
      </c>
      <c r="AH43" s="142">
        <f>MAX(YEAR(AH$4)-YEAR(Assumptions!$D$15)+IF(MONTH(AH$4)&lt;MONTH(Assumptions!$D$15),0,1)-1,0)</f>
        <v>2</v>
      </c>
      <c r="AI43" s="142">
        <f>MAX(YEAR(AI$4)-YEAR(Assumptions!$D$15)+IF(MONTH(AI$4)&lt;MONTH(Assumptions!$D$15),0,1)-1,0)</f>
        <v>2</v>
      </c>
      <c r="AJ43" s="142">
        <f>MAX(YEAR(AJ$4)-YEAR(Assumptions!$D$15)+IF(MONTH(AJ$4)&lt;MONTH(Assumptions!$D$15),0,1)-1,0)</f>
        <v>2</v>
      </c>
      <c r="AK43" s="142">
        <f>MAX(YEAR(AK$4)-YEAR(Assumptions!$D$15)+IF(MONTH(AK$4)&lt;MONTH(Assumptions!$D$15),0,1)-1,0)</f>
        <v>2</v>
      </c>
      <c r="AL43" s="142">
        <f>MAX(YEAR(AL$4)-YEAR(Assumptions!$D$15)+IF(MONTH(AL$4)&lt;MONTH(Assumptions!$D$15),0,1)-1,0)</f>
        <v>2</v>
      </c>
      <c r="AM43" s="142">
        <f>MAX(YEAR(AM$4)-YEAR(Assumptions!$D$15)+IF(MONTH(AM$4)&lt;MONTH(Assumptions!$D$15),0,1)-1,0)</f>
        <v>2</v>
      </c>
      <c r="AN43" s="142">
        <f>MAX(YEAR(AN$4)-YEAR(Assumptions!$D$15)+IF(MONTH(AN$4)&lt;MONTH(Assumptions!$D$15),0,1)-1,0)</f>
        <v>2</v>
      </c>
      <c r="AO43" s="342"/>
      <c r="AP43" s="142">
        <f>MAX(YEAR(AP$4)-YEAR(Assumptions!$D$15)+IF(MONTH(AP$4)&lt;MONTH(Assumptions!$D$15),0,1)-1,0)</f>
        <v>3</v>
      </c>
      <c r="AQ43" s="142">
        <f>MAX(YEAR(AQ$4)-YEAR(Assumptions!$D$15)+IF(MONTH(AQ$4)&lt;MONTH(Assumptions!$D$15),0,1)-1,0)</f>
        <v>3</v>
      </c>
      <c r="AR43" s="142">
        <f>MAX(YEAR(AR$4)-YEAR(Assumptions!$D$15)+IF(MONTH(AR$4)&lt;MONTH(Assumptions!$D$15),0,1)-1,0)</f>
        <v>3</v>
      </c>
      <c r="AS43" s="142">
        <f>MAX(YEAR(AS$4)-YEAR(Assumptions!$D$15)+IF(MONTH(AS$4)&lt;MONTH(Assumptions!$D$15),0,1)-1,0)</f>
        <v>3</v>
      </c>
      <c r="AT43" s="142">
        <f>MAX(YEAR(AT$4)-YEAR(Assumptions!$D$15)+IF(MONTH(AT$4)&lt;MONTH(Assumptions!$D$15),0,1)-1,0)</f>
        <v>3</v>
      </c>
      <c r="AU43" s="142">
        <f>MAX(YEAR(AU$4)-YEAR(Assumptions!$D$15)+IF(MONTH(AU$4)&lt;MONTH(Assumptions!$D$15),0,1)-1,0)</f>
        <v>3</v>
      </c>
      <c r="AV43" s="142">
        <f>MAX(YEAR(AV$4)-YEAR(Assumptions!$D$15)+IF(MONTH(AV$4)&lt;MONTH(Assumptions!$D$15),0,1)-1,0)</f>
        <v>3</v>
      </c>
      <c r="AW43" s="142">
        <f>MAX(YEAR(AW$4)-YEAR(Assumptions!$D$15)+IF(MONTH(AW$4)&lt;MONTH(Assumptions!$D$15),0,1)-1,0)</f>
        <v>3</v>
      </c>
      <c r="AX43" s="142">
        <f>MAX(YEAR(AX$4)-YEAR(Assumptions!$D$15)+IF(MONTH(AX$4)&lt;MONTH(Assumptions!$D$15),0,1)-1,0)</f>
        <v>3</v>
      </c>
      <c r="AY43" s="142">
        <f>MAX(YEAR(AY$4)-YEAR(Assumptions!$D$15)+IF(MONTH(AY$4)&lt;MONTH(Assumptions!$D$15),0,1)-1,0)</f>
        <v>3</v>
      </c>
      <c r="AZ43" s="142">
        <f>MAX(YEAR(AZ$4)-YEAR(Assumptions!$D$15)+IF(MONTH(AZ$4)&lt;MONTH(Assumptions!$D$15),0,1)-1,0)</f>
        <v>3</v>
      </c>
      <c r="BA43" s="142">
        <f>MAX(YEAR(BA$4)-YEAR(Assumptions!$D$15)+IF(MONTH(BA$4)&lt;MONTH(Assumptions!$D$15),0,1)-1,0)</f>
        <v>3</v>
      </c>
      <c r="BB43" s="342"/>
      <c r="BC43" s="142">
        <f>MAX(YEAR(BC$4)-YEAR(Assumptions!$D$15)+IF(MONTH(BC$4)&lt;MONTH(Assumptions!$D$15),0,1)-1,0)</f>
        <v>4</v>
      </c>
      <c r="BD43" s="142">
        <f>MAX(YEAR(BD$4)-YEAR(Assumptions!$D$15)+IF(MONTH(BD$4)&lt;MONTH(Assumptions!$D$15),0,1)-1,0)</f>
        <v>4</v>
      </c>
      <c r="BE43" s="142">
        <f>MAX(YEAR(BE$4)-YEAR(Assumptions!$D$15)+IF(MONTH(BE$4)&lt;MONTH(Assumptions!$D$15),0,1)-1,0)</f>
        <v>4</v>
      </c>
      <c r="BF43" s="142">
        <f>MAX(YEAR(BF$4)-YEAR(Assumptions!$D$15)+IF(MONTH(BF$4)&lt;MONTH(Assumptions!$D$15),0,1)-1,0)</f>
        <v>4</v>
      </c>
      <c r="BG43" s="142">
        <f>MAX(YEAR(BG$4)-YEAR(Assumptions!$D$15)+IF(MONTH(BG$4)&lt;MONTH(Assumptions!$D$15),0,1)-1,0)</f>
        <v>4</v>
      </c>
      <c r="BH43" s="142">
        <f>MAX(YEAR(BH$4)-YEAR(Assumptions!$D$15)+IF(MONTH(BH$4)&lt;MONTH(Assumptions!$D$15),0,1)-1,0)</f>
        <v>4</v>
      </c>
      <c r="BI43" s="142">
        <f>MAX(YEAR(BI$4)-YEAR(Assumptions!$D$15)+IF(MONTH(BI$4)&lt;MONTH(Assumptions!$D$15),0,1)-1,0)</f>
        <v>4</v>
      </c>
      <c r="BJ43" s="142">
        <f>MAX(YEAR(BJ$4)-YEAR(Assumptions!$D$15)+IF(MONTH(BJ$4)&lt;MONTH(Assumptions!$D$15),0,1)-1,0)</f>
        <v>4</v>
      </c>
      <c r="BK43" s="142">
        <f>MAX(YEAR(BK$4)-YEAR(Assumptions!$D$15)+IF(MONTH(BK$4)&lt;MONTH(Assumptions!$D$15),0,1)-1,0)</f>
        <v>4</v>
      </c>
      <c r="BL43" s="142">
        <f>MAX(YEAR(BL$4)-YEAR(Assumptions!$D$15)+IF(MONTH(BL$4)&lt;MONTH(Assumptions!$D$15),0,1)-1,0)</f>
        <v>4</v>
      </c>
      <c r="BM43" s="142">
        <f>MAX(YEAR(BM$4)-YEAR(Assumptions!$D$15)+IF(MONTH(BM$4)&lt;MONTH(Assumptions!$D$15),0,1)-1,0)</f>
        <v>4</v>
      </c>
      <c r="BN43" s="142">
        <f>MAX(YEAR(BN$4)-YEAR(Assumptions!$D$15)+IF(MONTH(BN$4)&lt;MONTH(Assumptions!$D$15),0,1)-1,0)</f>
        <v>4</v>
      </c>
      <c r="BO43" s="342"/>
      <c r="BP43" s="142">
        <f>MAX(YEAR(BP$4)-YEAR(Assumptions!$D$15)+IF(MONTH(BP$4)&lt;MONTH(Assumptions!$D$15),0,1)-1,0)</f>
        <v>5</v>
      </c>
      <c r="BQ43" s="142">
        <f>MAX(YEAR(BQ$4)-YEAR(Assumptions!$D$15)+IF(MONTH(BQ$4)&lt;MONTH(Assumptions!$D$15),0,1)-1,0)</f>
        <v>5</v>
      </c>
      <c r="BR43" s="142">
        <f>MAX(YEAR(BR$4)-YEAR(Assumptions!$D$15)+IF(MONTH(BR$4)&lt;MONTH(Assumptions!$D$15),0,1)-1,0)</f>
        <v>5</v>
      </c>
      <c r="BS43" s="142">
        <f>MAX(YEAR(BS$4)-YEAR(Assumptions!$D$15)+IF(MONTH(BS$4)&lt;MONTH(Assumptions!$D$15),0,1)-1,0)</f>
        <v>5</v>
      </c>
      <c r="BT43" s="142">
        <f>MAX(YEAR(BT$4)-YEAR(Assumptions!$D$15)+IF(MONTH(BT$4)&lt;MONTH(Assumptions!$D$15),0,1)-1,0)</f>
        <v>5</v>
      </c>
      <c r="BU43" s="142">
        <f>MAX(YEAR(BU$4)-YEAR(Assumptions!$D$15)+IF(MONTH(BU$4)&lt;MONTH(Assumptions!$D$15),0,1)-1,0)</f>
        <v>5</v>
      </c>
      <c r="BV43" s="142">
        <f>MAX(YEAR(BV$4)-YEAR(Assumptions!$D$15)+IF(MONTH(BV$4)&lt;MONTH(Assumptions!$D$15),0,1)-1,0)</f>
        <v>5</v>
      </c>
      <c r="BW43" s="142">
        <f>MAX(YEAR(BW$4)-YEAR(Assumptions!$D$15)+IF(MONTH(BW$4)&lt;MONTH(Assumptions!$D$15),0,1)-1,0)</f>
        <v>5</v>
      </c>
      <c r="BX43" s="142">
        <f>MAX(YEAR(BX$4)-YEAR(Assumptions!$D$15)+IF(MONTH(BX$4)&lt;MONTH(Assumptions!$D$15),0,1)-1,0)</f>
        <v>5</v>
      </c>
      <c r="BY43" s="142">
        <f>MAX(YEAR(BY$4)-YEAR(Assumptions!$D$15)+IF(MONTH(BY$4)&lt;MONTH(Assumptions!$D$15),0,1)-1,0)</f>
        <v>5</v>
      </c>
      <c r="BZ43" s="142">
        <f>MAX(YEAR(BZ$4)-YEAR(Assumptions!$D$15)+IF(MONTH(BZ$4)&lt;MONTH(Assumptions!$D$15),0,1)-1,0)</f>
        <v>5</v>
      </c>
      <c r="CA43" s="142">
        <f>MAX(YEAR(CA$4)-YEAR(Assumptions!$D$15)+IF(MONTH(CA$4)&lt;MONTH(Assumptions!$D$15),0,1)-1,0)</f>
        <v>5</v>
      </c>
      <c r="CB43" s="342"/>
      <c r="CC43" s="142">
        <f>MAX(YEAR(CC$4)-YEAR(Assumptions!$D$15)+IF(MONTH(CC$4)&lt;MONTH(Assumptions!$D$15),0,1)-1,0)</f>
        <v>6</v>
      </c>
      <c r="CD43" s="142">
        <f>MAX(YEAR(CD$4)-YEAR(Assumptions!$D$15)+IF(MONTH(CD$4)&lt;MONTH(Assumptions!$D$15),0,1)-1,0)</f>
        <v>6</v>
      </c>
      <c r="CE43" s="142">
        <f>MAX(YEAR(CE$4)-YEAR(Assumptions!$D$15)+IF(MONTH(CE$4)&lt;MONTH(Assumptions!$D$15),0,1)-1,0)</f>
        <v>6</v>
      </c>
      <c r="CF43" s="142">
        <f>MAX(YEAR(CF$4)-YEAR(Assumptions!$D$15)+IF(MONTH(CF$4)&lt;MONTH(Assumptions!$D$15),0,1)-1,0)</f>
        <v>6</v>
      </c>
      <c r="CG43" s="142">
        <f>MAX(YEAR(CG$4)-YEAR(Assumptions!$D$15)+IF(MONTH(CG$4)&lt;MONTH(Assumptions!$D$15),0,1)-1,0)</f>
        <v>6</v>
      </c>
      <c r="CH43" s="142">
        <f>MAX(YEAR(CH$4)-YEAR(Assumptions!$D$15)+IF(MONTH(CH$4)&lt;MONTH(Assumptions!$D$15),0,1)-1,0)</f>
        <v>6</v>
      </c>
      <c r="CI43" s="142">
        <f>MAX(YEAR(CI$4)-YEAR(Assumptions!$D$15)+IF(MONTH(CI$4)&lt;MONTH(Assumptions!$D$15),0,1)-1,0)</f>
        <v>6</v>
      </c>
      <c r="CJ43" s="142">
        <f>MAX(YEAR(CJ$4)-YEAR(Assumptions!$D$15)+IF(MONTH(CJ$4)&lt;MONTH(Assumptions!$D$15),0,1)-1,0)</f>
        <v>6</v>
      </c>
      <c r="CK43" s="142">
        <f>MAX(YEAR(CK$4)-YEAR(Assumptions!$D$15)+IF(MONTH(CK$4)&lt;MONTH(Assumptions!$D$15),0,1)-1,0)</f>
        <v>6</v>
      </c>
      <c r="CL43" s="142">
        <f>MAX(YEAR(CL$4)-YEAR(Assumptions!$D$15)+IF(MONTH(CL$4)&lt;MONTH(Assumptions!$D$15),0,1)-1,0)</f>
        <v>6</v>
      </c>
      <c r="CM43" s="142">
        <f>MAX(YEAR(CM$4)-YEAR(Assumptions!$D$15)+IF(MONTH(CM$4)&lt;MONTH(Assumptions!$D$15),0,1)-1,0)</f>
        <v>6</v>
      </c>
      <c r="CN43" s="142">
        <f>MAX(YEAR(CN$4)-YEAR(Assumptions!$D$15)+IF(MONTH(CN$4)&lt;MONTH(Assumptions!$D$15),0,1)-1,0)</f>
        <v>6</v>
      </c>
      <c r="CO43" s="342"/>
      <c r="CP43" s="142">
        <f>MAX(YEAR(CP$4)-YEAR(Assumptions!$D$15)+IF(MONTH(CP$4)&lt;MONTH(Assumptions!$D$15),0,1)-1,0)</f>
        <v>7</v>
      </c>
      <c r="CQ43" s="142">
        <f>MAX(YEAR(CQ$4)-YEAR(Assumptions!$D$15)+IF(MONTH(CQ$4)&lt;MONTH(Assumptions!$D$15),0,1)-1,0)</f>
        <v>7</v>
      </c>
      <c r="CR43" s="142">
        <f>MAX(YEAR(CR$4)-YEAR(Assumptions!$D$15)+IF(MONTH(CR$4)&lt;MONTH(Assumptions!$D$15),0,1)-1,0)</f>
        <v>7</v>
      </c>
      <c r="CS43" s="142">
        <f>MAX(YEAR(CS$4)-YEAR(Assumptions!$D$15)+IF(MONTH(CS$4)&lt;MONTH(Assumptions!$D$15),0,1)-1,0)</f>
        <v>7</v>
      </c>
      <c r="CT43" s="142">
        <f>MAX(YEAR(CT$4)-YEAR(Assumptions!$D$15)+IF(MONTH(CT$4)&lt;MONTH(Assumptions!$D$15),0,1)-1,0)</f>
        <v>7</v>
      </c>
      <c r="CU43" s="142">
        <f>MAX(YEAR(CU$4)-YEAR(Assumptions!$D$15)+IF(MONTH(CU$4)&lt;MONTH(Assumptions!$D$15),0,1)-1,0)</f>
        <v>7</v>
      </c>
      <c r="CV43" s="142">
        <f>MAX(YEAR(CV$4)-YEAR(Assumptions!$D$15)+IF(MONTH(CV$4)&lt;MONTH(Assumptions!$D$15),0,1)-1,0)</f>
        <v>7</v>
      </c>
      <c r="CW43" s="142">
        <f>MAX(YEAR(CW$4)-YEAR(Assumptions!$D$15)+IF(MONTH(CW$4)&lt;MONTH(Assumptions!$D$15),0,1)-1,0)</f>
        <v>7</v>
      </c>
      <c r="CX43" s="142">
        <f>MAX(YEAR(CX$4)-YEAR(Assumptions!$D$15)+IF(MONTH(CX$4)&lt;MONTH(Assumptions!$D$15),0,1)-1,0)</f>
        <v>7</v>
      </c>
      <c r="CY43" s="142">
        <f>MAX(YEAR(CY$4)-YEAR(Assumptions!$D$15)+IF(MONTH(CY$4)&lt;MONTH(Assumptions!$D$15),0,1)-1,0)</f>
        <v>7</v>
      </c>
      <c r="CZ43" s="142">
        <f>MAX(YEAR(CZ$4)-YEAR(Assumptions!$D$15)+IF(MONTH(CZ$4)&lt;MONTH(Assumptions!$D$15),0,1)-1,0)</f>
        <v>7</v>
      </c>
      <c r="DA43" s="142">
        <f>MAX(YEAR(DA$4)-YEAR(Assumptions!$D$15)+IF(MONTH(DA$4)&lt;MONTH(Assumptions!$D$15),0,1)-1,0)</f>
        <v>7</v>
      </c>
      <c r="DB43" s="342"/>
    </row>
    <row r="44" spans="2:107" s="28" customFormat="1" ht="13.2" outlineLevel="1">
      <c r="B44" s="149" t="str">
        <f>Assumptions!E12</f>
        <v>PaaS Phase</v>
      </c>
      <c r="C44" s="142">
        <f>MAX(YEAR(C$4)-YEAR(Assumptions!$E$15)+IF(MONTH(C$4)&lt;MONTH(Assumptions!$E$15),0,1)-1,0)</f>
        <v>0</v>
      </c>
      <c r="D44" s="142">
        <f>MAX(YEAR(D$4)-YEAR(Assumptions!$E$15)+IF(MONTH(D$4)&lt;MONTH(Assumptions!$E$15),0,1)-1,0)</f>
        <v>0</v>
      </c>
      <c r="E44" s="142">
        <f>MAX(YEAR(E$4)-YEAR(Assumptions!$E$15)+IF(MONTH(E$4)&lt;MONTH(Assumptions!$E$15),0,1)-1,0)</f>
        <v>0</v>
      </c>
      <c r="F44" s="142">
        <f>MAX(YEAR(F$4)-YEAR(Assumptions!$E$15)+IF(MONTH(F$4)&lt;MONTH(Assumptions!$E$15),0,1)-1,0)</f>
        <v>0</v>
      </c>
      <c r="G44" s="142">
        <f>MAX(YEAR(G$4)-YEAR(Assumptions!$E$15)+IF(MONTH(G$4)&lt;MONTH(Assumptions!$E$15),0,1)-1,0)</f>
        <v>0</v>
      </c>
      <c r="H44" s="142">
        <f>MAX(YEAR(H$4)-YEAR(Assumptions!$E$15)+IF(MONTH(H$4)&lt;MONTH(Assumptions!$E$15),0,1)-1,0)</f>
        <v>0</v>
      </c>
      <c r="I44" s="142">
        <f>MAX(YEAR(I$4)-YEAR(Assumptions!$E$15)+IF(MONTH(I$4)&lt;MONTH(Assumptions!$E$15),0,1)-1,0)</f>
        <v>0</v>
      </c>
      <c r="J44" s="142">
        <f>MAX(YEAR(J$4)-YEAR(Assumptions!$E$15)+IF(MONTH(J$4)&lt;MONTH(Assumptions!$E$15),0,1)-1,0)</f>
        <v>0</v>
      </c>
      <c r="K44" s="142">
        <f>MAX(YEAR(K$4)-YEAR(Assumptions!$E$15)+IF(MONTH(K$4)&lt;MONTH(Assumptions!$E$15),0,1)-1,0)</f>
        <v>0</v>
      </c>
      <c r="L44" s="142">
        <f>MAX(YEAR(L$4)-YEAR(Assumptions!$E$15)+IF(MONTH(L$4)&lt;MONTH(Assumptions!$E$15),0,1)-1,0)</f>
        <v>0</v>
      </c>
      <c r="M44" s="142">
        <f>MAX(YEAR(M$4)-YEAR(Assumptions!$E$15)+IF(MONTH(M$4)&lt;MONTH(Assumptions!$E$15),0,1)-1,0)</f>
        <v>0</v>
      </c>
      <c r="N44" s="142">
        <f>MAX(YEAR(N$4)-YEAR(Assumptions!$E$15)+IF(MONTH(N$4)&lt;MONTH(Assumptions!$E$15),0,1)-1,0)</f>
        <v>0</v>
      </c>
      <c r="O44" s="342"/>
      <c r="P44" s="142">
        <f>MAX(YEAR(P$4)-YEAR(Assumptions!$E$15)+IF(MONTH(P$4)&lt;MONTH(Assumptions!$E$15),0,1)-1,0)</f>
        <v>0</v>
      </c>
      <c r="Q44" s="142">
        <f>MAX(YEAR(Q$4)-YEAR(Assumptions!$E$15)+IF(MONTH(Q$4)&lt;MONTH(Assumptions!$E$15),0,1)-1,0)</f>
        <v>0</v>
      </c>
      <c r="R44" s="142">
        <f>MAX(YEAR(R$4)-YEAR(Assumptions!$E$15)+IF(MONTH(R$4)&lt;MONTH(Assumptions!$E$15),0,1)-1,0)</f>
        <v>0</v>
      </c>
      <c r="S44" s="142">
        <f>MAX(YEAR(S$4)-YEAR(Assumptions!$E$15)+IF(MONTH(S$4)&lt;MONTH(Assumptions!$E$15),0,1)-1,0)</f>
        <v>0</v>
      </c>
      <c r="T44" s="142">
        <f>MAX(YEAR(T$4)-YEAR(Assumptions!$E$15)+IF(MONTH(T$4)&lt;MONTH(Assumptions!$E$15),0,1)-1,0)</f>
        <v>0</v>
      </c>
      <c r="U44" s="142">
        <f>MAX(YEAR(U$4)-YEAR(Assumptions!$E$15)+IF(MONTH(U$4)&lt;MONTH(Assumptions!$E$15),0,1)-1,0)</f>
        <v>0</v>
      </c>
      <c r="V44" s="142">
        <f>MAX(YEAR(V$4)-YEAR(Assumptions!$E$15)+IF(MONTH(V$4)&lt;MONTH(Assumptions!$E$15),0,1)-1,0)</f>
        <v>0</v>
      </c>
      <c r="W44" s="142">
        <f>MAX(YEAR(W$4)-YEAR(Assumptions!$E$15)+IF(MONTH(W$4)&lt;MONTH(Assumptions!$E$15),0,1)-1,0)</f>
        <v>0</v>
      </c>
      <c r="X44" s="142">
        <f>MAX(YEAR(X$4)-YEAR(Assumptions!$E$15)+IF(MONTH(X$4)&lt;MONTH(Assumptions!$E$15),0,1)-1,0)</f>
        <v>0</v>
      </c>
      <c r="Y44" s="142">
        <f>MAX(YEAR(Y$4)-YEAR(Assumptions!$E$15)+IF(MONTH(Y$4)&lt;MONTH(Assumptions!$E$15),0,1)-1,0)</f>
        <v>0</v>
      </c>
      <c r="Z44" s="142">
        <f>MAX(YEAR(Z$4)-YEAR(Assumptions!$E$15)+IF(MONTH(Z$4)&lt;MONTH(Assumptions!$E$15),0,1)-1,0)</f>
        <v>0</v>
      </c>
      <c r="AA44" s="142">
        <f>MAX(YEAR(AA$4)-YEAR(Assumptions!$E$15)+IF(MONTH(AA$4)&lt;MONTH(Assumptions!$E$15),0,1)-1,0)</f>
        <v>0</v>
      </c>
      <c r="AB44" s="342"/>
      <c r="AC44" s="142">
        <f>MAX(YEAR(AC$4)-YEAR(Assumptions!$E$15)+IF(MONTH(AC$4)&lt;MONTH(Assumptions!$E$15),0,1)-1,0)</f>
        <v>1</v>
      </c>
      <c r="AD44" s="142">
        <f>MAX(YEAR(AD$4)-YEAR(Assumptions!$E$15)+IF(MONTH(AD$4)&lt;MONTH(Assumptions!$E$15),0,1)-1,0)</f>
        <v>1</v>
      </c>
      <c r="AE44" s="142">
        <f>MAX(YEAR(AE$4)-YEAR(Assumptions!$E$15)+IF(MONTH(AE$4)&lt;MONTH(Assumptions!$E$15),0,1)-1,0)</f>
        <v>1</v>
      </c>
      <c r="AF44" s="142">
        <f>MAX(YEAR(AF$4)-YEAR(Assumptions!$E$15)+IF(MONTH(AF$4)&lt;MONTH(Assumptions!$E$15),0,1)-1,0)</f>
        <v>1</v>
      </c>
      <c r="AG44" s="142">
        <f>MAX(YEAR(AG$4)-YEAR(Assumptions!$E$15)+IF(MONTH(AG$4)&lt;MONTH(Assumptions!$E$15),0,1)-1,0)</f>
        <v>1</v>
      </c>
      <c r="AH44" s="142">
        <f>MAX(YEAR(AH$4)-YEAR(Assumptions!$E$15)+IF(MONTH(AH$4)&lt;MONTH(Assumptions!$E$15),0,1)-1,0)</f>
        <v>1</v>
      </c>
      <c r="AI44" s="142">
        <f>MAX(YEAR(AI$4)-YEAR(Assumptions!$E$15)+IF(MONTH(AI$4)&lt;MONTH(Assumptions!$E$15),0,1)-1,0)</f>
        <v>1</v>
      </c>
      <c r="AJ44" s="142">
        <f>MAX(YEAR(AJ$4)-YEAR(Assumptions!$E$15)+IF(MONTH(AJ$4)&lt;MONTH(Assumptions!$E$15),0,1)-1,0)</f>
        <v>1</v>
      </c>
      <c r="AK44" s="142">
        <f>MAX(YEAR(AK$4)-YEAR(Assumptions!$E$15)+IF(MONTH(AK$4)&lt;MONTH(Assumptions!$E$15),0,1)-1,0)</f>
        <v>1</v>
      </c>
      <c r="AL44" s="142">
        <f>MAX(YEAR(AL$4)-YEAR(Assumptions!$E$15)+IF(MONTH(AL$4)&lt;MONTH(Assumptions!$E$15),0,1)-1,0)</f>
        <v>1</v>
      </c>
      <c r="AM44" s="142">
        <f>MAX(YEAR(AM$4)-YEAR(Assumptions!$E$15)+IF(MONTH(AM$4)&lt;MONTH(Assumptions!$E$15),0,1)-1,0)</f>
        <v>1</v>
      </c>
      <c r="AN44" s="142">
        <f>MAX(YEAR(AN$4)-YEAR(Assumptions!$E$15)+IF(MONTH(AN$4)&lt;MONTH(Assumptions!$E$15),0,1)-1,0)</f>
        <v>1</v>
      </c>
      <c r="AO44" s="342"/>
      <c r="AP44" s="142">
        <f>MAX(YEAR(AP$4)-YEAR(Assumptions!$E$15)+IF(MONTH(AP$4)&lt;MONTH(Assumptions!$E$15),0,1)-1,0)</f>
        <v>2</v>
      </c>
      <c r="AQ44" s="142">
        <f>MAX(YEAR(AQ$4)-YEAR(Assumptions!$E$15)+IF(MONTH(AQ$4)&lt;MONTH(Assumptions!$E$15),0,1)-1,0)</f>
        <v>2</v>
      </c>
      <c r="AR44" s="142">
        <f>MAX(YEAR(AR$4)-YEAR(Assumptions!$E$15)+IF(MONTH(AR$4)&lt;MONTH(Assumptions!$E$15),0,1)-1,0)</f>
        <v>2</v>
      </c>
      <c r="AS44" s="142">
        <f>MAX(YEAR(AS$4)-YEAR(Assumptions!$E$15)+IF(MONTH(AS$4)&lt;MONTH(Assumptions!$E$15),0,1)-1,0)</f>
        <v>2</v>
      </c>
      <c r="AT44" s="142">
        <f>MAX(YEAR(AT$4)-YEAR(Assumptions!$E$15)+IF(MONTH(AT$4)&lt;MONTH(Assumptions!$E$15),0,1)-1,0)</f>
        <v>2</v>
      </c>
      <c r="AU44" s="142">
        <f>MAX(YEAR(AU$4)-YEAR(Assumptions!$E$15)+IF(MONTH(AU$4)&lt;MONTH(Assumptions!$E$15),0,1)-1,0)</f>
        <v>2</v>
      </c>
      <c r="AV44" s="142">
        <f>MAX(YEAR(AV$4)-YEAR(Assumptions!$E$15)+IF(MONTH(AV$4)&lt;MONTH(Assumptions!$E$15),0,1)-1,0)</f>
        <v>2</v>
      </c>
      <c r="AW44" s="142">
        <f>MAX(YEAR(AW$4)-YEAR(Assumptions!$E$15)+IF(MONTH(AW$4)&lt;MONTH(Assumptions!$E$15),0,1)-1,0)</f>
        <v>2</v>
      </c>
      <c r="AX44" s="142">
        <f>MAX(YEAR(AX$4)-YEAR(Assumptions!$E$15)+IF(MONTH(AX$4)&lt;MONTH(Assumptions!$E$15),0,1)-1,0)</f>
        <v>2</v>
      </c>
      <c r="AY44" s="142">
        <f>MAX(YEAR(AY$4)-YEAR(Assumptions!$E$15)+IF(MONTH(AY$4)&lt;MONTH(Assumptions!$E$15),0,1)-1,0)</f>
        <v>2</v>
      </c>
      <c r="AZ44" s="142">
        <f>MAX(YEAR(AZ$4)-YEAR(Assumptions!$E$15)+IF(MONTH(AZ$4)&lt;MONTH(Assumptions!$E$15),0,1)-1,0)</f>
        <v>2</v>
      </c>
      <c r="BA44" s="142">
        <f>MAX(YEAR(BA$4)-YEAR(Assumptions!$E$15)+IF(MONTH(BA$4)&lt;MONTH(Assumptions!$E$15),0,1)-1,0)</f>
        <v>2</v>
      </c>
      <c r="BB44" s="342"/>
      <c r="BC44" s="142">
        <f>MAX(YEAR(BC$4)-YEAR(Assumptions!$E$15)+IF(MONTH(BC$4)&lt;MONTH(Assumptions!$E$15),0,1)-1,0)</f>
        <v>3</v>
      </c>
      <c r="BD44" s="142">
        <f>MAX(YEAR(BD$4)-YEAR(Assumptions!$E$15)+IF(MONTH(BD$4)&lt;MONTH(Assumptions!$E$15),0,1)-1,0)</f>
        <v>3</v>
      </c>
      <c r="BE44" s="142">
        <f>MAX(YEAR(BE$4)-YEAR(Assumptions!$E$15)+IF(MONTH(BE$4)&lt;MONTH(Assumptions!$E$15),0,1)-1,0)</f>
        <v>3</v>
      </c>
      <c r="BF44" s="142">
        <f>MAX(YEAR(BF$4)-YEAR(Assumptions!$E$15)+IF(MONTH(BF$4)&lt;MONTH(Assumptions!$E$15),0,1)-1,0)</f>
        <v>3</v>
      </c>
      <c r="BG44" s="142">
        <f>MAX(YEAR(BG$4)-YEAR(Assumptions!$E$15)+IF(MONTH(BG$4)&lt;MONTH(Assumptions!$E$15),0,1)-1,0)</f>
        <v>3</v>
      </c>
      <c r="BH44" s="142">
        <f>MAX(YEAR(BH$4)-YEAR(Assumptions!$E$15)+IF(MONTH(BH$4)&lt;MONTH(Assumptions!$E$15),0,1)-1,0)</f>
        <v>3</v>
      </c>
      <c r="BI44" s="142">
        <f>MAX(YEAR(BI$4)-YEAR(Assumptions!$E$15)+IF(MONTH(BI$4)&lt;MONTH(Assumptions!$E$15),0,1)-1,0)</f>
        <v>3</v>
      </c>
      <c r="BJ44" s="142">
        <f>MAX(YEAR(BJ$4)-YEAR(Assumptions!$E$15)+IF(MONTH(BJ$4)&lt;MONTH(Assumptions!$E$15),0,1)-1,0)</f>
        <v>3</v>
      </c>
      <c r="BK44" s="142">
        <f>MAX(YEAR(BK$4)-YEAR(Assumptions!$E$15)+IF(MONTH(BK$4)&lt;MONTH(Assumptions!$E$15),0,1)-1,0)</f>
        <v>3</v>
      </c>
      <c r="BL44" s="142">
        <f>MAX(YEAR(BL$4)-YEAR(Assumptions!$E$15)+IF(MONTH(BL$4)&lt;MONTH(Assumptions!$E$15),0,1)-1,0)</f>
        <v>3</v>
      </c>
      <c r="BM44" s="142">
        <f>MAX(YEAR(BM$4)-YEAR(Assumptions!$E$15)+IF(MONTH(BM$4)&lt;MONTH(Assumptions!$E$15),0,1)-1,0)</f>
        <v>3</v>
      </c>
      <c r="BN44" s="142">
        <f>MAX(YEAR(BN$4)-YEAR(Assumptions!$E$15)+IF(MONTH(BN$4)&lt;MONTH(Assumptions!$E$15),0,1)-1,0)</f>
        <v>3</v>
      </c>
      <c r="BO44" s="342"/>
      <c r="BP44" s="142">
        <f>MAX(YEAR(BP$4)-YEAR(Assumptions!$E$15)+IF(MONTH(BP$4)&lt;MONTH(Assumptions!$E$15),0,1)-1,0)</f>
        <v>4</v>
      </c>
      <c r="BQ44" s="142">
        <f>MAX(YEAR(BQ$4)-YEAR(Assumptions!$E$15)+IF(MONTH(BQ$4)&lt;MONTH(Assumptions!$E$15),0,1)-1,0)</f>
        <v>4</v>
      </c>
      <c r="BR44" s="142">
        <f>MAX(YEAR(BR$4)-YEAR(Assumptions!$E$15)+IF(MONTH(BR$4)&lt;MONTH(Assumptions!$E$15),0,1)-1,0)</f>
        <v>4</v>
      </c>
      <c r="BS44" s="142">
        <f>MAX(YEAR(BS$4)-YEAR(Assumptions!$E$15)+IF(MONTH(BS$4)&lt;MONTH(Assumptions!$E$15),0,1)-1,0)</f>
        <v>4</v>
      </c>
      <c r="BT44" s="142">
        <f>MAX(YEAR(BT$4)-YEAR(Assumptions!$E$15)+IF(MONTH(BT$4)&lt;MONTH(Assumptions!$E$15),0,1)-1,0)</f>
        <v>4</v>
      </c>
      <c r="BU44" s="142">
        <f>MAX(YEAR(BU$4)-YEAR(Assumptions!$E$15)+IF(MONTH(BU$4)&lt;MONTH(Assumptions!$E$15),0,1)-1,0)</f>
        <v>4</v>
      </c>
      <c r="BV44" s="142">
        <f>MAX(YEAR(BV$4)-YEAR(Assumptions!$E$15)+IF(MONTH(BV$4)&lt;MONTH(Assumptions!$E$15),0,1)-1,0)</f>
        <v>4</v>
      </c>
      <c r="BW44" s="142">
        <f>MAX(YEAR(BW$4)-YEAR(Assumptions!$E$15)+IF(MONTH(BW$4)&lt;MONTH(Assumptions!$E$15),0,1)-1,0)</f>
        <v>4</v>
      </c>
      <c r="BX44" s="142">
        <f>MAX(YEAR(BX$4)-YEAR(Assumptions!$E$15)+IF(MONTH(BX$4)&lt;MONTH(Assumptions!$E$15),0,1)-1,0)</f>
        <v>4</v>
      </c>
      <c r="BY44" s="142">
        <f>MAX(YEAR(BY$4)-YEAR(Assumptions!$E$15)+IF(MONTH(BY$4)&lt;MONTH(Assumptions!$E$15),0,1)-1,0)</f>
        <v>4</v>
      </c>
      <c r="BZ44" s="142">
        <f>MAX(YEAR(BZ$4)-YEAR(Assumptions!$E$15)+IF(MONTH(BZ$4)&lt;MONTH(Assumptions!$E$15),0,1)-1,0)</f>
        <v>4</v>
      </c>
      <c r="CA44" s="142">
        <f>MAX(YEAR(CA$4)-YEAR(Assumptions!$E$15)+IF(MONTH(CA$4)&lt;MONTH(Assumptions!$E$15),0,1)-1,0)</f>
        <v>4</v>
      </c>
      <c r="CB44" s="342"/>
      <c r="CC44" s="142">
        <f>MAX(YEAR(CC$4)-YEAR(Assumptions!$E$15)+IF(MONTH(CC$4)&lt;MONTH(Assumptions!$E$15),0,1)-1,0)</f>
        <v>5</v>
      </c>
      <c r="CD44" s="142">
        <f>MAX(YEAR(CD$4)-YEAR(Assumptions!$E$15)+IF(MONTH(CD$4)&lt;MONTH(Assumptions!$E$15),0,1)-1,0)</f>
        <v>5</v>
      </c>
      <c r="CE44" s="142">
        <f>MAX(YEAR(CE$4)-YEAR(Assumptions!$E$15)+IF(MONTH(CE$4)&lt;MONTH(Assumptions!$E$15),0,1)-1,0)</f>
        <v>5</v>
      </c>
      <c r="CF44" s="142">
        <f>MAX(YEAR(CF$4)-YEAR(Assumptions!$E$15)+IF(MONTH(CF$4)&lt;MONTH(Assumptions!$E$15),0,1)-1,0)</f>
        <v>5</v>
      </c>
      <c r="CG44" s="142">
        <f>MAX(YEAR(CG$4)-YEAR(Assumptions!$E$15)+IF(MONTH(CG$4)&lt;MONTH(Assumptions!$E$15),0,1)-1,0)</f>
        <v>5</v>
      </c>
      <c r="CH44" s="142">
        <f>MAX(YEAR(CH$4)-YEAR(Assumptions!$E$15)+IF(MONTH(CH$4)&lt;MONTH(Assumptions!$E$15),0,1)-1,0)</f>
        <v>5</v>
      </c>
      <c r="CI44" s="142">
        <f>MAX(YEAR(CI$4)-YEAR(Assumptions!$E$15)+IF(MONTH(CI$4)&lt;MONTH(Assumptions!$E$15),0,1)-1,0)</f>
        <v>5</v>
      </c>
      <c r="CJ44" s="142">
        <f>MAX(YEAR(CJ$4)-YEAR(Assumptions!$E$15)+IF(MONTH(CJ$4)&lt;MONTH(Assumptions!$E$15),0,1)-1,0)</f>
        <v>5</v>
      </c>
      <c r="CK44" s="142">
        <f>MAX(YEAR(CK$4)-YEAR(Assumptions!$E$15)+IF(MONTH(CK$4)&lt;MONTH(Assumptions!$E$15),0,1)-1,0)</f>
        <v>5</v>
      </c>
      <c r="CL44" s="142">
        <f>MAX(YEAR(CL$4)-YEAR(Assumptions!$E$15)+IF(MONTH(CL$4)&lt;MONTH(Assumptions!$E$15),0,1)-1,0)</f>
        <v>5</v>
      </c>
      <c r="CM44" s="142">
        <f>MAX(YEAR(CM$4)-YEAR(Assumptions!$E$15)+IF(MONTH(CM$4)&lt;MONTH(Assumptions!$E$15),0,1)-1,0)</f>
        <v>5</v>
      </c>
      <c r="CN44" s="142">
        <f>MAX(YEAR(CN$4)-YEAR(Assumptions!$E$15)+IF(MONTH(CN$4)&lt;MONTH(Assumptions!$E$15),0,1)-1,0)</f>
        <v>5</v>
      </c>
      <c r="CO44" s="342"/>
      <c r="CP44" s="142">
        <f>MAX(YEAR(CP$4)-YEAR(Assumptions!$E$15)+IF(MONTH(CP$4)&lt;MONTH(Assumptions!$E$15),0,1)-1,0)</f>
        <v>6</v>
      </c>
      <c r="CQ44" s="142">
        <f>MAX(YEAR(CQ$4)-YEAR(Assumptions!$E$15)+IF(MONTH(CQ$4)&lt;MONTH(Assumptions!$E$15),0,1)-1,0)</f>
        <v>6</v>
      </c>
      <c r="CR44" s="142">
        <f>MAX(YEAR(CR$4)-YEAR(Assumptions!$E$15)+IF(MONTH(CR$4)&lt;MONTH(Assumptions!$E$15),0,1)-1,0)</f>
        <v>6</v>
      </c>
      <c r="CS44" s="142">
        <f>MAX(YEAR(CS$4)-YEAR(Assumptions!$E$15)+IF(MONTH(CS$4)&lt;MONTH(Assumptions!$E$15),0,1)-1,0)</f>
        <v>6</v>
      </c>
      <c r="CT44" s="142">
        <f>MAX(YEAR(CT$4)-YEAR(Assumptions!$E$15)+IF(MONTH(CT$4)&lt;MONTH(Assumptions!$E$15),0,1)-1,0)</f>
        <v>6</v>
      </c>
      <c r="CU44" s="142">
        <f>MAX(YEAR(CU$4)-YEAR(Assumptions!$E$15)+IF(MONTH(CU$4)&lt;MONTH(Assumptions!$E$15),0,1)-1,0)</f>
        <v>6</v>
      </c>
      <c r="CV44" s="142">
        <f>MAX(YEAR(CV$4)-YEAR(Assumptions!$E$15)+IF(MONTH(CV$4)&lt;MONTH(Assumptions!$E$15),0,1)-1,0)</f>
        <v>6</v>
      </c>
      <c r="CW44" s="142">
        <f>MAX(YEAR(CW$4)-YEAR(Assumptions!$E$15)+IF(MONTH(CW$4)&lt;MONTH(Assumptions!$E$15),0,1)-1,0)</f>
        <v>6</v>
      </c>
      <c r="CX44" s="142">
        <f>MAX(YEAR(CX$4)-YEAR(Assumptions!$E$15)+IF(MONTH(CX$4)&lt;MONTH(Assumptions!$E$15),0,1)-1,0)</f>
        <v>6</v>
      </c>
      <c r="CY44" s="142">
        <f>MAX(YEAR(CY$4)-YEAR(Assumptions!$E$15)+IF(MONTH(CY$4)&lt;MONTH(Assumptions!$E$15),0,1)-1,0)</f>
        <v>6</v>
      </c>
      <c r="CZ44" s="142">
        <f>MAX(YEAR(CZ$4)-YEAR(Assumptions!$E$15)+IF(MONTH(CZ$4)&lt;MONTH(Assumptions!$E$15),0,1)-1,0)</f>
        <v>6</v>
      </c>
      <c r="DA44" s="142">
        <f>MAX(YEAR(DA$4)-YEAR(Assumptions!$E$15)+IF(MONTH(DA$4)&lt;MONTH(Assumptions!$E$15),0,1)-1,0)</f>
        <v>6</v>
      </c>
      <c r="DB44" s="342"/>
    </row>
    <row r="45" spans="2:107" s="28" customFormat="1" ht="13.2" outlineLevel="1">
      <c r="B45" s="149" t="str">
        <f>Assumptions!F12</f>
        <v>Baas Phase</v>
      </c>
      <c r="C45" s="142">
        <f>MAX(YEAR(C$4)-YEAR(Assumptions!$F$15)+IF(MONTH(C$4)&lt;MONTH(Assumptions!$F$15),0,1)-1,0)</f>
        <v>0</v>
      </c>
      <c r="D45" s="142">
        <f>MAX(YEAR(D$4)-YEAR(Assumptions!$F$15)+IF(MONTH(D$4)&lt;MONTH(Assumptions!$F$15),0,1)-1,0)</f>
        <v>0</v>
      </c>
      <c r="E45" s="142">
        <f>MAX(YEAR(E$4)-YEAR(Assumptions!$F$15)+IF(MONTH(E$4)&lt;MONTH(Assumptions!$F$15),0,1)-1,0)</f>
        <v>0</v>
      </c>
      <c r="F45" s="142">
        <f>MAX(YEAR(F$4)-YEAR(Assumptions!$F$15)+IF(MONTH(F$4)&lt;MONTH(Assumptions!$F$15),0,1)-1,0)</f>
        <v>0</v>
      </c>
      <c r="G45" s="142">
        <f>MAX(YEAR(G$4)-YEAR(Assumptions!$F$15)+IF(MONTH(G$4)&lt;MONTH(Assumptions!$F$15),0,1)-1,0)</f>
        <v>0</v>
      </c>
      <c r="H45" s="142">
        <f>MAX(YEAR(H$4)-YEAR(Assumptions!$F$15)+IF(MONTH(H$4)&lt;MONTH(Assumptions!$F$15),0,1)-1,0)</f>
        <v>0</v>
      </c>
      <c r="I45" s="142">
        <f>MAX(YEAR(I$4)-YEAR(Assumptions!$F$15)+IF(MONTH(I$4)&lt;MONTH(Assumptions!$F$15),0,1)-1,0)</f>
        <v>0</v>
      </c>
      <c r="J45" s="142">
        <f>MAX(YEAR(J$4)-YEAR(Assumptions!$F$15)+IF(MONTH(J$4)&lt;MONTH(Assumptions!$F$15),0,1)-1,0)</f>
        <v>0</v>
      </c>
      <c r="K45" s="142">
        <f>MAX(YEAR(K$4)-YEAR(Assumptions!$F$15)+IF(MONTH(K$4)&lt;MONTH(Assumptions!$F$15),0,1)-1,0)</f>
        <v>0</v>
      </c>
      <c r="L45" s="142">
        <f>MAX(YEAR(L$4)-YEAR(Assumptions!$F$15)+IF(MONTH(L$4)&lt;MONTH(Assumptions!$F$15),0,1)-1,0)</f>
        <v>0</v>
      </c>
      <c r="M45" s="142">
        <f>MAX(YEAR(M$4)-YEAR(Assumptions!$F$15)+IF(MONTH(M$4)&lt;MONTH(Assumptions!$F$15),0,1)-1,0)</f>
        <v>0</v>
      </c>
      <c r="N45" s="142">
        <f>MAX(YEAR(N$4)-YEAR(Assumptions!$F$15)+IF(MONTH(N$4)&lt;MONTH(Assumptions!$F$15),0,1)-1,0)</f>
        <v>0</v>
      </c>
      <c r="O45" s="342"/>
      <c r="P45" s="142">
        <f>MAX(YEAR(P$4)-YEAR(Assumptions!$F$15)+IF(MONTH(P$4)&lt;MONTH(Assumptions!$F$15),0,1)-1,0)</f>
        <v>0</v>
      </c>
      <c r="Q45" s="142">
        <f>MAX(YEAR(Q$4)-YEAR(Assumptions!$F$15)+IF(MONTH(Q$4)&lt;MONTH(Assumptions!$F$15),0,1)-1,0)</f>
        <v>0</v>
      </c>
      <c r="R45" s="142">
        <f>MAX(YEAR(R$4)-YEAR(Assumptions!$F$15)+IF(MONTH(R$4)&lt;MONTH(Assumptions!$F$15),0,1)-1,0)</f>
        <v>0</v>
      </c>
      <c r="S45" s="142">
        <f>MAX(YEAR(S$4)-YEAR(Assumptions!$F$15)+IF(MONTH(S$4)&lt;MONTH(Assumptions!$F$15),0,1)-1,0)</f>
        <v>0</v>
      </c>
      <c r="T45" s="142">
        <f>MAX(YEAR(T$4)-YEAR(Assumptions!$F$15)+IF(MONTH(T$4)&lt;MONTH(Assumptions!$F$15),0,1)-1,0)</f>
        <v>0</v>
      </c>
      <c r="U45" s="142">
        <f>MAX(YEAR(U$4)-YEAR(Assumptions!$F$15)+IF(MONTH(U$4)&lt;MONTH(Assumptions!$F$15),0,1)-1,0)</f>
        <v>0</v>
      </c>
      <c r="V45" s="142">
        <f>MAX(YEAR(V$4)-YEAR(Assumptions!$F$15)+IF(MONTH(V$4)&lt;MONTH(Assumptions!$F$15),0,1)-1,0)</f>
        <v>0</v>
      </c>
      <c r="W45" s="142">
        <f>MAX(YEAR(W$4)-YEAR(Assumptions!$F$15)+IF(MONTH(W$4)&lt;MONTH(Assumptions!$F$15),0,1)-1,0)</f>
        <v>0</v>
      </c>
      <c r="X45" s="142">
        <f>MAX(YEAR(X$4)-YEAR(Assumptions!$F$15)+IF(MONTH(X$4)&lt;MONTH(Assumptions!$F$15),0,1)-1,0)</f>
        <v>0</v>
      </c>
      <c r="Y45" s="142">
        <f>MAX(YEAR(Y$4)-YEAR(Assumptions!$F$15)+IF(MONTH(Y$4)&lt;MONTH(Assumptions!$F$15),0,1)-1,0)</f>
        <v>0</v>
      </c>
      <c r="Z45" s="142">
        <f>MAX(YEAR(Z$4)-YEAR(Assumptions!$F$15)+IF(MONTH(Z$4)&lt;MONTH(Assumptions!$F$15),0,1)-1,0)</f>
        <v>0</v>
      </c>
      <c r="AA45" s="142">
        <f>MAX(YEAR(AA$4)-YEAR(Assumptions!$F$15)+IF(MONTH(AA$4)&lt;MONTH(Assumptions!$F$15),0,1)-1,0)</f>
        <v>0</v>
      </c>
      <c r="AB45" s="342"/>
      <c r="AC45" s="142">
        <f>MAX(YEAR(AC$4)-YEAR(Assumptions!$F$15)+IF(MONTH(AC$4)&lt;MONTH(Assumptions!$F$15),0,1)-1,0)</f>
        <v>0</v>
      </c>
      <c r="AD45" s="142">
        <f>MAX(YEAR(AD$4)-YEAR(Assumptions!$F$15)+IF(MONTH(AD$4)&lt;MONTH(Assumptions!$F$15),0,1)-1,0)</f>
        <v>0</v>
      </c>
      <c r="AE45" s="142">
        <f>MAX(YEAR(AE$4)-YEAR(Assumptions!$F$15)+IF(MONTH(AE$4)&lt;MONTH(Assumptions!$F$15),0,1)-1,0)</f>
        <v>0</v>
      </c>
      <c r="AF45" s="142">
        <f>MAX(YEAR(AF$4)-YEAR(Assumptions!$F$15)+IF(MONTH(AF$4)&lt;MONTH(Assumptions!$F$15),0,1)-1,0)</f>
        <v>0</v>
      </c>
      <c r="AG45" s="142">
        <f>MAX(YEAR(AG$4)-YEAR(Assumptions!$F$15)+IF(MONTH(AG$4)&lt;MONTH(Assumptions!$F$15),0,1)-1,0)</f>
        <v>0</v>
      </c>
      <c r="AH45" s="142">
        <f>MAX(YEAR(AH$4)-YEAR(Assumptions!$F$15)+IF(MONTH(AH$4)&lt;MONTH(Assumptions!$F$15),0,1)-1,0)</f>
        <v>0</v>
      </c>
      <c r="AI45" s="142">
        <f>MAX(YEAR(AI$4)-YEAR(Assumptions!$F$15)+IF(MONTH(AI$4)&lt;MONTH(Assumptions!$F$15),0,1)-1,0)</f>
        <v>0</v>
      </c>
      <c r="AJ45" s="142">
        <f>MAX(YEAR(AJ$4)-YEAR(Assumptions!$F$15)+IF(MONTH(AJ$4)&lt;MONTH(Assumptions!$F$15),0,1)-1,0)</f>
        <v>0</v>
      </c>
      <c r="AK45" s="142">
        <f>MAX(YEAR(AK$4)-YEAR(Assumptions!$F$15)+IF(MONTH(AK$4)&lt;MONTH(Assumptions!$F$15),0,1)-1,0)</f>
        <v>0</v>
      </c>
      <c r="AL45" s="142">
        <f>MAX(YEAR(AL$4)-YEAR(Assumptions!$F$15)+IF(MONTH(AL$4)&lt;MONTH(Assumptions!$F$15),0,1)-1,0)</f>
        <v>0</v>
      </c>
      <c r="AM45" s="142">
        <f>MAX(YEAR(AM$4)-YEAR(Assumptions!$F$15)+IF(MONTH(AM$4)&lt;MONTH(Assumptions!$F$15),0,1)-1,0)</f>
        <v>0</v>
      </c>
      <c r="AN45" s="142">
        <f>MAX(YEAR(AN$4)-YEAR(Assumptions!$F$15)+IF(MONTH(AN$4)&lt;MONTH(Assumptions!$F$15),0,1)-1,0)</f>
        <v>0</v>
      </c>
      <c r="AO45" s="342"/>
      <c r="AP45" s="142">
        <f>MAX(YEAR(AP$4)-YEAR(Assumptions!$F$15)+IF(MONTH(AP$4)&lt;MONTH(Assumptions!$F$15),0,1)-1,0)</f>
        <v>0</v>
      </c>
      <c r="AQ45" s="142">
        <f>MAX(YEAR(AQ$4)-YEAR(Assumptions!$F$15)+IF(MONTH(AQ$4)&lt;MONTH(Assumptions!$F$15),0,1)-1,0)</f>
        <v>0</v>
      </c>
      <c r="AR45" s="142">
        <f>MAX(YEAR(AR$4)-YEAR(Assumptions!$F$15)+IF(MONTH(AR$4)&lt;MONTH(Assumptions!$F$15),0,1)-1,0)</f>
        <v>0</v>
      </c>
      <c r="AS45" s="142">
        <f>MAX(YEAR(AS$4)-YEAR(Assumptions!$F$15)+IF(MONTH(AS$4)&lt;MONTH(Assumptions!$F$15),0,1)-1,0)</f>
        <v>0</v>
      </c>
      <c r="AT45" s="142">
        <f>MAX(YEAR(AT$4)-YEAR(Assumptions!$F$15)+IF(MONTH(AT$4)&lt;MONTH(Assumptions!$F$15),0,1)-1,0)</f>
        <v>0</v>
      </c>
      <c r="AU45" s="142">
        <f>MAX(YEAR(AU$4)-YEAR(Assumptions!$F$15)+IF(MONTH(AU$4)&lt;MONTH(Assumptions!$F$15),0,1)-1,0)</f>
        <v>0</v>
      </c>
      <c r="AV45" s="142">
        <f>MAX(YEAR(AV$4)-YEAR(Assumptions!$F$15)+IF(MONTH(AV$4)&lt;MONTH(Assumptions!$F$15),0,1)-1,0)</f>
        <v>0</v>
      </c>
      <c r="AW45" s="142">
        <f>MAX(YEAR(AW$4)-YEAR(Assumptions!$F$15)+IF(MONTH(AW$4)&lt;MONTH(Assumptions!$F$15),0,1)-1,0)</f>
        <v>0</v>
      </c>
      <c r="AX45" s="142">
        <f>MAX(YEAR(AX$4)-YEAR(Assumptions!$F$15)+IF(MONTH(AX$4)&lt;MONTH(Assumptions!$F$15),0,1)-1,0)</f>
        <v>0</v>
      </c>
      <c r="AY45" s="142">
        <f>MAX(YEAR(AY$4)-YEAR(Assumptions!$F$15)+IF(MONTH(AY$4)&lt;MONTH(Assumptions!$F$15),0,1)-1,0)</f>
        <v>0</v>
      </c>
      <c r="AZ45" s="142">
        <f>MAX(YEAR(AZ$4)-YEAR(Assumptions!$F$15)+IF(MONTH(AZ$4)&lt;MONTH(Assumptions!$F$15),0,1)-1,0)</f>
        <v>0</v>
      </c>
      <c r="BA45" s="142">
        <f>MAX(YEAR(BA$4)-YEAR(Assumptions!$F$15)+IF(MONTH(BA$4)&lt;MONTH(Assumptions!$F$15),0,1)-1,0)</f>
        <v>0</v>
      </c>
      <c r="BB45" s="342"/>
      <c r="BC45" s="142">
        <f>MAX(YEAR(BC$4)-YEAR(Assumptions!$F$15)+IF(MONTH(BC$4)&lt;MONTH(Assumptions!$F$15),0,1)-1,0)</f>
        <v>1</v>
      </c>
      <c r="BD45" s="142">
        <f>MAX(YEAR(BD$4)-YEAR(Assumptions!$F$15)+IF(MONTH(BD$4)&lt;MONTH(Assumptions!$F$15),0,1)-1,0)</f>
        <v>1</v>
      </c>
      <c r="BE45" s="142">
        <f>MAX(YEAR(BE$4)-YEAR(Assumptions!$F$15)+IF(MONTH(BE$4)&lt;MONTH(Assumptions!$F$15),0,1)-1,0)</f>
        <v>1</v>
      </c>
      <c r="BF45" s="142">
        <f>MAX(YEAR(BF$4)-YEAR(Assumptions!$F$15)+IF(MONTH(BF$4)&lt;MONTH(Assumptions!$F$15),0,1)-1,0)</f>
        <v>1</v>
      </c>
      <c r="BG45" s="142">
        <f>MAX(YEAR(BG$4)-YEAR(Assumptions!$F$15)+IF(MONTH(BG$4)&lt;MONTH(Assumptions!$F$15),0,1)-1,0)</f>
        <v>1</v>
      </c>
      <c r="BH45" s="142">
        <f>MAX(YEAR(BH$4)-YEAR(Assumptions!$F$15)+IF(MONTH(BH$4)&lt;MONTH(Assumptions!$F$15),0,1)-1,0)</f>
        <v>1</v>
      </c>
      <c r="BI45" s="142">
        <f>MAX(YEAR(BI$4)-YEAR(Assumptions!$F$15)+IF(MONTH(BI$4)&lt;MONTH(Assumptions!$F$15),0,1)-1,0)</f>
        <v>1</v>
      </c>
      <c r="BJ45" s="142">
        <f>MAX(YEAR(BJ$4)-YEAR(Assumptions!$F$15)+IF(MONTH(BJ$4)&lt;MONTH(Assumptions!$F$15),0,1)-1,0)</f>
        <v>1</v>
      </c>
      <c r="BK45" s="142">
        <f>MAX(YEAR(BK$4)-YEAR(Assumptions!$F$15)+IF(MONTH(BK$4)&lt;MONTH(Assumptions!$F$15),0,1)-1,0)</f>
        <v>1</v>
      </c>
      <c r="BL45" s="142">
        <f>MAX(YEAR(BL$4)-YEAR(Assumptions!$F$15)+IF(MONTH(BL$4)&lt;MONTH(Assumptions!$F$15),0,1)-1,0)</f>
        <v>1</v>
      </c>
      <c r="BM45" s="142">
        <f>MAX(YEAR(BM$4)-YEAR(Assumptions!$F$15)+IF(MONTH(BM$4)&lt;MONTH(Assumptions!$F$15),0,1)-1,0)</f>
        <v>1</v>
      </c>
      <c r="BN45" s="142">
        <f>MAX(YEAR(BN$4)-YEAR(Assumptions!$F$15)+IF(MONTH(BN$4)&lt;MONTH(Assumptions!$F$15),0,1)-1,0)</f>
        <v>1</v>
      </c>
      <c r="BO45" s="342"/>
      <c r="BP45" s="142">
        <f>MAX(YEAR(BP$4)-YEAR(Assumptions!$F$15)+IF(MONTH(BP$4)&lt;MONTH(Assumptions!$F$15),0,1)-1,0)</f>
        <v>2</v>
      </c>
      <c r="BQ45" s="142">
        <f>MAX(YEAR(BQ$4)-YEAR(Assumptions!$F$15)+IF(MONTH(BQ$4)&lt;MONTH(Assumptions!$F$15),0,1)-1,0)</f>
        <v>2</v>
      </c>
      <c r="BR45" s="142">
        <f>MAX(YEAR(BR$4)-YEAR(Assumptions!$F$15)+IF(MONTH(BR$4)&lt;MONTH(Assumptions!$F$15),0,1)-1,0)</f>
        <v>2</v>
      </c>
      <c r="BS45" s="142">
        <f>MAX(YEAR(BS$4)-YEAR(Assumptions!$F$15)+IF(MONTH(BS$4)&lt;MONTH(Assumptions!$F$15),0,1)-1,0)</f>
        <v>2</v>
      </c>
      <c r="BT45" s="142">
        <f>MAX(YEAR(BT$4)-YEAR(Assumptions!$F$15)+IF(MONTH(BT$4)&lt;MONTH(Assumptions!$F$15),0,1)-1,0)</f>
        <v>2</v>
      </c>
      <c r="BU45" s="142">
        <f>MAX(YEAR(BU$4)-YEAR(Assumptions!$F$15)+IF(MONTH(BU$4)&lt;MONTH(Assumptions!$F$15),0,1)-1,0)</f>
        <v>2</v>
      </c>
      <c r="BV45" s="142">
        <f>MAX(YEAR(BV$4)-YEAR(Assumptions!$F$15)+IF(MONTH(BV$4)&lt;MONTH(Assumptions!$F$15),0,1)-1,0)</f>
        <v>2</v>
      </c>
      <c r="BW45" s="142">
        <f>MAX(YEAR(BW$4)-YEAR(Assumptions!$F$15)+IF(MONTH(BW$4)&lt;MONTH(Assumptions!$F$15),0,1)-1,0)</f>
        <v>2</v>
      </c>
      <c r="BX45" s="142">
        <f>MAX(YEAR(BX$4)-YEAR(Assumptions!$F$15)+IF(MONTH(BX$4)&lt;MONTH(Assumptions!$F$15),0,1)-1,0)</f>
        <v>2</v>
      </c>
      <c r="BY45" s="142">
        <f>MAX(YEAR(BY$4)-YEAR(Assumptions!$F$15)+IF(MONTH(BY$4)&lt;MONTH(Assumptions!$F$15),0,1)-1,0)</f>
        <v>2</v>
      </c>
      <c r="BZ45" s="142">
        <f>MAX(YEAR(BZ$4)-YEAR(Assumptions!$F$15)+IF(MONTH(BZ$4)&lt;MONTH(Assumptions!$F$15),0,1)-1,0)</f>
        <v>2</v>
      </c>
      <c r="CA45" s="142">
        <f>MAX(YEAR(CA$4)-YEAR(Assumptions!$F$15)+IF(MONTH(CA$4)&lt;MONTH(Assumptions!$F$15),0,1)-1,0)</f>
        <v>2</v>
      </c>
      <c r="CB45" s="342"/>
      <c r="CC45" s="142">
        <f>MAX(YEAR(CC$4)-YEAR(Assumptions!$F$15)+IF(MONTH(CC$4)&lt;MONTH(Assumptions!$F$15),0,1)-1,0)</f>
        <v>3</v>
      </c>
      <c r="CD45" s="142">
        <f>MAX(YEAR(CD$4)-YEAR(Assumptions!$F$15)+IF(MONTH(CD$4)&lt;MONTH(Assumptions!$F$15),0,1)-1,0)</f>
        <v>3</v>
      </c>
      <c r="CE45" s="142">
        <f>MAX(YEAR(CE$4)-YEAR(Assumptions!$F$15)+IF(MONTH(CE$4)&lt;MONTH(Assumptions!$F$15),0,1)-1,0)</f>
        <v>3</v>
      </c>
      <c r="CF45" s="142">
        <f>MAX(YEAR(CF$4)-YEAR(Assumptions!$F$15)+IF(MONTH(CF$4)&lt;MONTH(Assumptions!$F$15),0,1)-1,0)</f>
        <v>3</v>
      </c>
      <c r="CG45" s="142">
        <f>MAX(YEAR(CG$4)-YEAR(Assumptions!$F$15)+IF(MONTH(CG$4)&lt;MONTH(Assumptions!$F$15),0,1)-1,0)</f>
        <v>3</v>
      </c>
      <c r="CH45" s="142">
        <f>MAX(YEAR(CH$4)-YEAR(Assumptions!$F$15)+IF(MONTH(CH$4)&lt;MONTH(Assumptions!$F$15),0,1)-1,0)</f>
        <v>3</v>
      </c>
      <c r="CI45" s="142">
        <f>MAX(YEAR(CI$4)-YEAR(Assumptions!$F$15)+IF(MONTH(CI$4)&lt;MONTH(Assumptions!$F$15),0,1)-1,0)</f>
        <v>3</v>
      </c>
      <c r="CJ45" s="142">
        <f>MAX(YEAR(CJ$4)-YEAR(Assumptions!$F$15)+IF(MONTH(CJ$4)&lt;MONTH(Assumptions!$F$15),0,1)-1,0)</f>
        <v>3</v>
      </c>
      <c r="CK45" s="142">
        <f>MAX(YEAR(CK$4)-YEAR(Assumptions!$F$15)+IF(MONTH(CK$4)&lt;MONTH(Assumptions!$F$15),0,1)-1,0)</f>
        <v>3</v>
      </c>
      <c r="CL45" s="142">
        <f>MAX(YEAR(CL$4)-YEAR(Assumptions!$F$15)+IF(MONTH(CL$4)&lt;MONTH(Assumptions!$F$15),0,1)-1,0)</f>
        <v>3</v>
      </c>
      <c r="CM45" s="142">
        <f>MAX(YEAR(CM$4)-YEAR(Assumptions!$F$15)+IF(MONTH(CM$4)&lt;MONTH(Assumptions!$F$15),0,1)-1,0)</f>
        <v>3</v>
      </c>
      <c r="CN45" s="142">
        <f>MAX(YEAR(CN$4)-YEAR(Assumptions!$F$15)+IF(MONTH(CN$4)&lt;MONTH(Assumptions!$F$15),0,1)-1,0)</f>
        <v>3</v>
      </c>
      <c r="CO45" s="342"/>
      <c r="CP45" s="142">
        <f>MAX(YEAR(CP$4)-YEAR(Assumptions!$F$15)+IF(MONTH(CP$4)&lt;MONTH(Assumptions!$F$15),0,1)-1,0)</f>
        <v>4</v>
      </c>
      <c r="CQ45" s="142">
        <f>MAX(YEAR(CQ$4)-YEAR(Assumptions!$F$15)+IF(MONTH(CQ$4)&lt;MONTH(Assumptions!$F$15),0,1)-1,0)</f>
        <v>4</v>
      </c>
      <c r="CR45" s="142">
        <f>MAX(YEAR(CR$4)-YEAR(Assumptions!$F$15)+IF(MONTH(CR$4)&lt;MONTH(Assumptions!$F$15),0,1)-1,0)</f>
        <v>4</v>
      </c>
      <c r="CS45" s="142">
        <f>MAX(YEAR(CS$4)-YEAR(Assumptions!$F$15)+IF(MONTH(CS$4)&lt;MONTH(Assumptions!$F$15),0,1)-1,0)</f>
        <v>4</v>
      </c>
      <c r="CT45" s="142">
        <f>MAX(YEAR(CT$4)-YEAR(Assumptions!$F$15)+IF(MONTH(CT$4)&lt;MONTH(Assumptions!$F$15),0,1)-1,0)</f>
        <v>4</v>
      </c>
      <c r="CU45" s="142">
        <f>MAX(YEAR(CU$4)-YEAR(Assumptions!$F$15)+IF(MONTH(CU$4)&lt;MONTH(Assumptions!$F$15),0,1)-1,0)</f>
        <v>4</v>
      </c>
      <c r="CV45" s="142">
        <f>MAX(YEAR(CV$4)-YEAR(Assumptions!$F$15)+IF(MONTH(CV$4)&lt;MONTH(Assumptions!$F$15),0,1)-1,0)</f>
        <v>4</v>
      </c>
      <c r="CW45" s="142">
        <f>MAX(YEAR(CW$4)-YEAR(Assumptions!$F$15)+IF(MONTH(CW$4)&lt;MONTH(Assumptions!$F$15),0,1)-1,0)</f>
        <v>4</v>
      </c>
      <c r="CX45" s="142">
        <f>MAX(YEAR(CX$4)-YEAR(Assumptions!$F$15)+IF(MONTH(CX$4)&lt;MONTH(Assumptions!$F$15),0,1)-1,0)</f>
        <v>4</v>
      </c>
      <c r="CY45" s="142">
        <f>MAX(YEAR(CY$4)-YEAR(Assumptions!$F$15)+IF(MONTH(CY$4)&lt;MONTH(Assumptions!$F$15),0,1)-1,0)</f>
        <v>4</v>
      </c>
      <c r="CZ45" s="142">
        <f>MAX(YEAR(CZ$4)-YEAR(Assumptions!$F$15)+IF(MONTH(CZ$4)&lt;MONTH(Assumptions!$F$15),0,1)-1,0)</f>
        <v>4</v>
      </c>
      <c r="DA45" s="142">
        <f>MAX(YEAR(DA$4)-YEAR(Assumptions!$F$15)+IF(MONTH(DA$4)&lt;MONTH(Assumptions!$F$15),0,1)-1,0)</f>
        <v>4</v>
      </c>
      <c r="DB45" s="342"/>
    </row>
    <row r="46" spans="2:107" s="28" customFormat="1" ht="13.2" outlineLevel="1">
      <c r="B46" s="151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55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55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55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3"/>
      <c r="BB46" s="155"/>
      <c r="BC46" s="143"/>
      <c r="BD46" s="143"/>
      <c r="BE46" s="143"/>
      <c r="BF46" s="143"/>
      <c r="BG46" s="143"/>
      <c r="BH46" s="143"/>
      <c r="BI46" s="143"/>
      <c r="BJ46" s="143"/>
      <c r="BK46" s="143"/>
      <c r="BL46" s="143"/>
      <c r="BM46" s="143"/>
      <c r="BN46" s="143"/>
      <c r="BO46" s="155"/>
      <c r="BP46" s="143"/>
      <c r="BQ46" s="143"/>
      <c r="BR46" s="143"/>
      <c r="BS46" s="143"/>
      <c r="BT46" s="143"/>
      <c r="BU46" s="143"/>
      <c r="BV46" s="143"/>
      <c r="BW46" s="143"/>
      <c r="BX46" s="143"/>
      <c r="BY46" s="143"/>
      <c r="BZ46" s="143"/>
      <c r="CA46" s="143"/>
      <c r="CB46" s="155"/>
      <c r="CC46" s="143"/>
      <c r="CD46" s="143"/>
      <c r="CE46" s="143"/>
      <c r="CF46" s="143"/>
      <c r="CG46" s="143"/>
      <c r="CH46" s="143"/>
      <c r="CI46" s="143"/>
      <c r="CJ46" s="143"/>
      <c r="CK46" s="143"/>
      <c r="CL46" s="143"/>
      <c r="CM46" s="143"/>
      <c r="CN46" s="143"/>
      <c r="CO46" s="155"/>
      <c r="CP46" s="143"/>
      <c r="CQ46" s="143"/>
      <c r="CR46" s="143"/>
      <c r="CS46" s="143"/>
      <c r="CT46" s="143"/>
      <c r="CU46" s="143"/>
      <c r="CV46" s="143"/>
      <c r="CW46" s="143"/>
      <c r="CX46" s="143"/>
      <c r="CY46" s="143"/>
      <c r="CZ46" s="143"/>
      <c r="DA46" s="143"/>
      <c r="DB46" s="155"/>
    </row>
    <row r="47" spans="2:107" ht="13.2" outlineLevel="1"/>
    <row r="48" spans="2:107" s="28" customFormat="1" ht="13.2" outlineLevel="1">
      <c r="B48" s="212" t="s">
        <v>185</v>
      </c>
      <c r="C48" s="388"/>
      <c r="D48" s="388"/>
      <c r="E48" s="388"/>
      <c r="F48" s="388"/>
      <c r="G48" s="388"/>
      <c r="H48" s="388"/>
      <c r="I48" s="388"/>
      <c r="J48" s="388"/>
      <c r="K48" s="388"/>
      <c r="L48" s="388"/>
      <c r="M48" s="388"/>
      <c r="N48" s="388"/>
      <c r="O48" s="387"/>
      <c r="P48" s="388"/>
      <c r="Q48" s="388"/>
      <c r="R48" s="388"/>
      <c r="S48" s="388"/>
      <c r="T48" s="388"/>
      <c r="U48" s="388"/>
      <c r="V48" s="388"/>
      <c r="W48" s="388"/>
      <c r="X48" s="388"/>
      <c r="Y48" s="388"/>
      <c r="Z48" s="388"/>
      <c r="AA48" s="388"/>
      <c r="AB48" s="387"/>
      <c r="AC48" s="388"/>
      <c r="AD48" s="388"/>
      <c r="AE48" s="388"/>
      <c r="AF48" s="388"/>
      <c r="AG48" s="388"/>
      <c r="AH48" s="388"/>
      <c r="AI48" s="388"/>
      <c r="AJ48" s="388"/>
      <c r="AK48" s="388"/>
      <c r="AL48" s="388"/>
      <c r="AM48" s="388"/>
      <c r="AN48" s="388"/>
      <c r="AO48" s="387"/>
      <c r="AP48" s="388"/>
      <c r="AQ48" s="388"/>
      <c r="AR48" s="388"/>
      <c r="AS48" s="388"/>
      <c r="AT48" s="388"/>
      <c r="AU48" s="388"/>
      <c r="AV48" s="388"/>
      <c r="AW48" s="388"/>
      <c r="AX48" s="388"/>
      <c r="AY48" s="388"/>
      <c r="AZ48" s="388"/>
      <c r="BA48" s="388"/>
      <c r="BB48" s="387"/>
      <c r="BC48" s="388"/>
      <c r="BD48" s="388"/>
      <c r="BE48" s="388"/>
      <c r="BF48" s="388"/>
      <c r="BG48" s="388"/>
      <c r="BH48" s="388"/>
      <c r="BI48" s="388"/>
      <c r="BJ48" s="388"/>
      <c r="BK48" s="388"/>
      <c r="BL48" s="388"/>
      <c r="BM48" s="388"/>
      <c r="BN48" s="388"/>
      <c r="BO48" s="387"/>
      <c r="BP48" s="388"/>
      <c r="BQ48" s="388"/>
      <c r="BR48" s="388"/>
      <c r="BS48" s="388"/>
      <c r="BT48" s="388"/>
      <c r="BU48" s="388"/>
      <c r="BV48" s="388"/>
      <c r="BW48" s="388"/>
      <c r="BX48" s="388"/>
      <c r="BY48" s="388"/>
      <c r="BZ48" s="388"/>
      <c r="CA48" s="388"/>
      <c r="CB48" s="387"/>
      <c r="CC48" s="388"/>
      <c r="CD48" s="388"/>
      <c r="CE48" s="388"/>
      <c r="CF48" s="388"/>
      <c r="CG48" s="388"/>
      <c r="CH48" s="388"/>
      <c r="CI48" s="388"/>
      <c r="CJ48" s="388"/>
      <c r="CK48" s="388"/>
      <c r="CL48" s="388"/>
      <c r="CM48" s="388"/>
      <c r="CN48" s="388"/>
      <c r="CO48" s="387"/>
      <c r="CP48" s="388"/>
      <c r="CQ48" s="388"/>
      <c r="CR48" s="388"/>
      <c r="CS48" s="388"/>
      <c r="CT48" s="388"/>
      <c r="CU48" s="388"/>
      <c r="CV48" s="388"/>
      <c r="CW48" s="388"/>
      <c r="CX48" s="388"/>
      <c r="CY48" s="388"/>
      <c r="CZ48" s="388"/>
      <c r="DA48" s="388"/>
      <c r="DB48" s="387"/>
    </row>
    <row r="49" spans="2:106" s="28" customFormat="1" ht="13.2" outlineLevel="1">
      <c r="B49" s="149" t="str">
        <f>B43</f>
        <v>SaaS Phase</v>
      </c>
      <c r="C49" s="142">
        <f>IF(AND(C$4&gt;=Assumptions!$D$15,C$4&lt;Assumptions!$E$15),1,0)</f>
        <v>1</v>
      </c>
      <c r="D49" s="142">
        <f>IF(AND(D$4&gt;=Assumptions!$D$15,D$4&lt;Assumptions!$E$15),1,0)</f>
        <v>1</v>
      </c>
      <c r="E49" s="142">
        <f>IF(AND(E$4&gt;=Assumptions!$D$15,E$4&lt;Assumptions!$E$15),1,0)</f>
        <v>1</v>
      </c>
      <c r="F49" s="142">
        <f>IF(AND(F$4&gt;=Assumptions!$D$15,F$4&lt;Assumptions!$E$15),1,0)</f>
        <v>1</v>
      </c>
      <c r="G49" s="142">
        <f>IF(AND(G$4&gt;=Assumptions!$D$15,G$4&lt;Assumptions!$E$15),1,0)</f>
        <v>1</v>
      </c>
      <c r="H49" s="142">
        <f>IF(AND(H$4&gt;=Assumptions!$D$15,H$4&lt;Assumptions!$E$15),1,0)</f>
        <v>1</v>
      </c>
      <c r="I49" s="142">
        <f>IF(AND(I$4&gt;=Assumptions!$D$15,I$4&lt;Assumptions!$E$15),1,0)</f>
        <v>1</v>
      </c>
      <c r="J49" s="142">
        <f>IF(AND(J$4&gt;=Assumptions!$D$15,J$4&lt;Assumptions!$E$15),1,0)</f>
        <v>1</v>
      </c>
      <c r="K49" s="142">
        <f>IF(AND(K$4&gt;=Assumptions!$D$15,K$4&lt;Assumptions!$E$15),1,0)</f>
        <v>1</v>
      </c>
      <c r="L49" s="142">
        <f>IF(AND(L$4&gt;=Assumptions!$D$15,L$4&lt;Assumptions!$E$15),1,0)</f>
        <v>1</v>
      </c>
      <c r="M49" s="142">
        <f>IF(AND(M$4&gt;=Assumptions!$D$15,M$4&lt;Assumptions!$E$15),1,0)</f>
        <v>1</v>
      </c>
      <c r="N49" s="142">
        <f>IF(AND(N$4&gt;=Assumptions!$D$15,N$4&lt;Assumptions!$E$15),1,0)</f>
        <v>1</v>
      </c>
      <c r="O49" s="342"/>
      <c r="P49" s="142">
        <f>IF(AND(P$4&gt;=Assumptions!$D$15,P$4&lt;Assumptions!$E$15),1,0)</f>
        <v>0</v>
      </c>
      <c r="Q49" s="142">
        <f>IF(AND(Q$4&gt;=Assumptions!$D$15,Q$4&lt;Assumptions!$E$15),1,0)</f>
        <v>0</v>
      </c>
      <c r="R49" s="142">
        <f>IF(AND(R$4&gt;=Assumptions!$D$15,R$4&lt;Assumptions!$E$15),1,0)</f>
        <v>0</v>
      </c>
      <c r="S49" s="142">
        <f>IF(AND(S$4&gt;=Assumptions!$D$15,S$4&lt;Assumptions!$E$15),1,0)</f>
        <v>0</v>
      </c>
      <c r="T49" s="142">
        <f>IF(AND(T$4&gt;=Assumptions!$D$15,T$4&lt;Assumptions!$E$15),1,0)</f>
        <v>0</v>
      </c>
      <c r="U49" s="142">
        <f>IF(AND(U$4&gt;=Assumptions!$D$15,U$4&lt;Assumptions!$E$15),1,0)</f>
        <v>0</v>
      </c>
      <c r="V49" s="142">
        <f>IF(AND(V$4&gt;=Assumptions!$D$15,V$4&lt;Assumptions!$E$15),1,0)</f>
        <v>0</v>
      </c>
      <c r="W49" s="142">
        <f>IF(AND(W$4&gt;=Assumptions!$D$15,W$4&lt;Assumptions!$E$15),1,0)</f>
        <v>0</v>
      </c>
      <c r="X49" s="142">
        <f>IF(AND(X$4&gt;=Assumptions!$D$15,X$4&lt;Assumptions!$E$15),1,0)</f>
        <v>0</v>
      </c>
      <c r="Y49" s="142">
        <f>IF(AND(Y$4&gt;=Assumptions!$D$15,Y$4&lt;Assumptions!$E$15),1,0)</f>
        <v>0</v>
      </c>
      <c r="Z49" s="142">
        <f>IF(AND(Z$4&gt;=Assumptions!$D$15,Z$4&lt;Assumptions!$E$15),1,0)</f>
        <v>0</v>
      </c>
      <c r="AA49" s="142">
        <f>IF(AND(AA$4&gt;=Assumptions!$D$15,AA$4&lt;Assumptions!$E$15),1,0)</f>
        <v>0</v>
      </c>
      <c r="AB49" s="342"/>
      <c r="AC49" s="142">
        <f>IF(AND(AC$4&gt;=Assumptions!$D$15,AC$4&lt;Assumptions!$E$15),1,0)</f>
        <v>0</v>
      </c>
      <c r="AD49" s="142">
        <f>IF(AND(AD$4&gt;=Assumptions!$D$15,AD$4&lt;Assumptions!$E$15),1,0)</f>
        <v>0</v>
      </c>
      <c r="AE49" s="142">
        <f>IF(AND(AE$4&gt;=Assumptions!$D$15,AE$4&lt;Assumptions!$E$15),1,0)</f>
        <v>0</v>
      </c>
      <c r="AF49" s="142">
        <f>IF(AND(AF$4&gt;=Assumptions!$D$15,AF$4&lt;Assumptions!$E$15),1,0)</f>
        <v>0</v>
      </c>
      <c r="AG49" s="142">
        <f>IF(AND(AG$4&gt;=Assumptions!$D$15,AG$4&lt;Assumptions!$E$15),1,0)</f>
        <v>0</v>
      </c>
      <c r="AH49" s="142">
        <f>IF(AND(AH$4&gt;=Assumptions!$D$15,AH$4&lt;Assumptions!$E$15),1,0)</f>
        <v>0</v>
      </c>
      <c r="AI49" s="142">
        <f>IF(AND(AI$4&gt;=Assumptions!$D$15,AI$4&lt;Assumptions!$E$15),1,0)</f>
        <v>0</v>
      </c>
      <c r="AJ49" s="142">
        <f>IF(AND(AJ$4&gt;=Assumptions!$D$15,AJ$4&lt;Assumptions!$E$15),1,0)</f>
        <v>0</v>
      </c>
      <c r="AK49" s="142">
        <f>IF(AND(AK$4&gt;=Assumptions!$D$15,AK$4&lt;Assumptions!$E$15),1,0)</f>
        <v>0</v>
      </c>
      <c r="AL49" s="142">
        <f>IF(AND(AL$4&gt;=Assumptions!$D$15,AL$4&lt;Assumptions!$E$15),1,0)</f>
        <v>0</v>
      </c>
      <c r="AM49" s="142">
        <f>IF(AND(AM$4&gt;=Assumptions!$D$15,AM$4&lt;Assumptions!$E$15),1,0)</f>
        <v>0</v>
      </c>
      <c r="AN49" s="142">
        <f>IF(AND(AN$4&gt;=Assumptions!$D$15,AN$4&lt;Assumptions!$E$15),1,0)</f>
        <v>0</v>
      </c>
      <c r="AO49" s="342"/>
      <c r="AP49" s="142">
        <f>IF(AND(AP$4&gt;=Assumptions!$D$15,AP$4&lt;Assumptions!$E$15),1,0)</f>
        <v>0</v>
      </c>
      <c r="AQ49" s="142">
        <f>IF(AND(AQ$4&gt;=Assumptions!$D$15,AQ$4&lt;Assumptions!$E$15),1,0)</f>
        <v>0</v>
      </c>
      <c r="AR49" s="142">
        <f>IF(AND(AR$4&gt;=Assumptions!$D$15,AR$4&lt;Assumptions!$E$15),1,0)</f>
        <v>0</v>
      </c>
      <c r="AS49" s="142">
        <f>IF(AND(AS$4&gt;=Assumptions!$D$15,AS$4&lt;Assumptions!$E$15),1,0)</f>
        <v>0</v>
      </c>
      <c r="AT49" s="142">
        <f>IF(AND(AT$4&gt;=Assumptions!$D$15,AT$4&lt;Assumptions!$E$15),1,0)</f>
        <v>0</v>
      </c>
      <c r="AU49" s="142">
        <f>IF(AND(AU$4&gt;=Assumptions!$D$15,AU$4&lt;Assumptions!$E$15),1,0)</f>
        <v>0</v>
      </c>
      <c r="AV49" s="142">
        <f>IF(AND(AV$4&gt;=Assumptions!$D$15,AV$4&lt;Assumptions!$E$15),1,0)</f>
        <v>0</v>
      </c>
      <c r="AW49" s="142">
        <f>IF(AND(AW$4&gt;=Assumptions!$D$15,AW$4&lt;Assumptions!$E$15),1,0)</f>
        <v>0</v>
      </c>
      <c r="AX49" s="142">
        <f>IF(AND(AX$4&gt;=Assumptions!$D$15,AX$4&lt;Assumptions!$E$15),1,0)</f>
        <v>0</v>
      </c>
      <c r="AY49" s="142">
        <f>IF(AND(AY$4&gt;=Assumptions!$D$15,AY$4&lt;Assumptions!$E$15),1,0)</f>
        <v>0</v>
      </c>
      <c r="AZ49" s="142">
        <f>IF(AND(AZ$4&gt;=Assumptions!$D$15,AZ$4&lt;Assumptions!$E$15),1,0)</f>
        <v>0</v>
      </c>
      <c r="BA49" s="142">
        <f>IF(AND(BA$4&gt;=Assumptions!$D$15,BA$4&lt;Assumptions!$E$15),1,0)</f>
        <v>0</v>
      </c>
      <c r="BB49" s="342"/>
      <c r="BC49" s="142">
        <f>IF(AND(BC$4&gt;=Assumptions!$D$15,BC$4&lt;Assumptions!$E$15),1,0)</f>
        <v>0</v>
      </c>
      <c r="BD49" s="142">
        <f>IF(AND(BD$4&gt;=Assumptions!$D$15,BD$4&lt;Assumptions!$E$15),1,0)</f>
        <v>0</v>
      </c>
      <c r="BE49" s="142">
        <f>IF(AND(BE$4&gt;=Assumptions!$D$15,BE$4&lt;Assumptions!$E$15),1,0)</f>
        <v>0</v>
      </c>
      <c r="BF49" s="142">
        <f>IF(AND(BF$4&gt;=Assumptions!$D$15,BF$4&lt;Assumptions!$E$15),1,0)</f>
        <v>0</v>
      </c>
      <c r="BG49" s="142">
        <f>IF(AND(BG$4&gt;=Assumptions!$D$15,BG$4&lt;Assumptions!$E$15),1,0)</f>
        <v>0</v>
      </c>
      <c r="BH49" s="142">
        <f>IF(AND(BH$4&gt;=Assumptions!$D$15,BH$4&lt;Assumptions!$E$15),1,0)</f>
        <v>0</v>
      </c>
      <c r="BI49" s="142">
        <f>IF(AND(BI$4&gt;=Assumptions!$D$15,BI$4&lt;Assumptions!$E$15),1,0)</f>
        <v>0</v>
      </c>
      <c r="BJ49" s="142">
        <f>IF(AND(BJ$4&gt;=Assumptions!$D$15,BJ$4&lt;Assumptions!$E$15),1,0)</f>
        <v>0</v>
      </c>
      <c r="BK49" s="142">
        <f>IF(AND(BK$4&gt;=Assumptions!$D$15,BK$4&lt;Assumptions!$E$15),1,0)</f>
        <v>0</v>
      </c>
      <c r="BL49" s="142">
        <f>IF(AND(BL$4&gt;=Assumptions!$D$15,BL$4&lt;Assumptions!$E$15),1,0)</f>
        <v>0</v>
      </c>
      <c r="BM49" s="142">
        <f>IF(AND(BM$4&gt;=Assumptions!$D$15,BM$4&lt;Assumptions!$E$15),1,0)</f>
        <v>0</v>
      </c>
      <c r="BN49" s="142">
        <f>IF(AND(BN$4&gt;=Assumptions!$D$15,BN$4&lt;Assumptions!$E$15),1,0)</f>
        <v>0</v>
      </c>
      <c r="BO49" s="342"/>
      <c r="BP49" s="142">
        <f>IF(AND(BP$4&gt;=Assumptions!$D$15,BP$4&lt;Assumptions!$E$15),1,0)</f>
        <v>0</v>
      </c>
      <c r="BQ49" s="142">
        <f>IF(AND(BQ$4&gt;=Assumptions!$D$15,BQ$4&lt;Assumptions!$E$15),1,0)</f>
        <v>0</v>
      </c>
      <c r="BR49" s="142">
        <f>IF(AND(BR$4&gt;=Assumptions!$D$15,BR$4&lt;Assumptions!$E$15),1,0)</f>
        <v>0</v>
      </c>
      <c r="BS49" s="142">
        <f>IF(AND(BS$4&gt;=Assumptions!$D$15,BS$4&lt;Assumptions!$E$15),1,0)</f>
        <v>0</v>
      </c>
      <c r="BT49" s="142">
        <f>IF(AND(BT$4&gt;=Assumptions!$D$15,BT$4&lt;Assumptions!$E$15),1,0)</f>
        <v>0</v>
      </c>
      <c r="BU49" s="142">
        <f>IF(AND(BU$4&gt;=Assumptions!$D$15,BU$4&lt;Assumptions!$E$15),1,0)</f>
        <v>0</v>
      </c>
      <c r="BV49" s="142">
        <f>IF(AND(BV$4&gt;=Assumptions!$D$15,BV$4&lt;Assumptions!$E$15),1,0)</f>
        <v>0</v>
      </c>
      <c r="BW49" s="142">
        <f>IF(AND(BW$4&gt;=Assumptions!$D$15,BW$4&lt;Assumptions!$E$15),1,0)</f>
        <v>0</v>
      </c>
      <c r="BX49" s="142">
        <f>IF(AND(BX$4&gt;=Assumptions!$D$15,BX$4&lt;Assumptions!$E$15),1,0)</f>
        <v>0</v>
      </c>
      <c r="BY49" s="142">
        <f>IF(AND(BY$4&gt;=Assumptions!$D$15,BY$4&lt;Assumptions!$E$15),1,0)</f>
        <v>0</v>
      </c>
      <c r="BZ49" s="142">
        <f>IF(AND(BZ$4&gt;=Assumptions!$D$15,BZ$4&lt;Assumptions!$E$15),1,0)</f>
        <v>0</v>
      </c>
      <c r="CA49" s="142">
        <f>IF(AND(CA$4&gt;=Assumptions!$D$15,CA$4&lt;Assumptions!$E$15),1,0)</f>
        <v>0</v>
      </c>
      <c r="CB49" s="342"/>
      <c r="CC49" s="142">
        <f>IF(AND(CC$4&gt;=Assumptions!$D$15,CC$4&lt;Assumptions!$E$15),1,0)</f>
        <v>0</v>
      </c>
      <c r="CD49" s="142">
        <f>IF(AND(CD$4&gt;=Assumptions!$D$15,CD$4&lt;Assumptions!$E$15),1,0)</f>
        <v>0</v>
      </c>
      <c r="CE49" s="142">
        <f>IF(AND(CE$4&gt;=Assumptions!$D$15,CE$4&lt;Assumptions!$E$15),1,0)</f>
        <v>0</v>
      </c>
      <c r="CF49" s="142">
        <f>IF(AND(CF$4&gt;=Assumptions!$D$15,CF$4&lt;Assumptions!$E$15),1,0)</f>
        <v>0</v>
      </c>
      <c r="CG49" s="142">
        <f>IF(AND(CG$4&gt;=Assumptions!$D$15,CG$4&lt;Assumptions!$E$15),1,0)</f>
        <v>0</v>
      </c>
      <c r="CH49" s="142">
        <f>IF(AND(CH$4&gt;=Assumptions!$D$15,CH$4&lt;Assumptions!$E$15),1,0)</f>
        <v>0</v>
      </c>
      <c r="CI49" s="142">
        <f>IF(AND(CI$4&gt;=Assumptions!$D$15,CI$4&lt;Assumptions!$E$15),1,0)</f>
        <v>0</v>
      </c>
      <c r="CJ49" s="142">
        <f>IF(AND(CJ$4&gt;=Assumptions!$D$15,CJ$4&lt;Assumptions!$E$15),1,0)</f>
        <v>0</v>
      </c>
      <c r="CK49" s="142">
        <f>IF(AND(CK$4&gt;=Assumptions!$D$15,CK$4&lt;Assumptions!$E$15),1,0)</f>
        <v>0</v>
      </c>
      <c r="CL49" s="142">
        <f>IF(AND(CL$4&gt;=Assumptions!$D$15,CL$4&lt;Assumptions!$E$15),1,0)</f>
        <v>0</v>
      </c>
      <c r="CM49" s="142">
        <f>IF(AND(CM$4&gt;=Assumptions!$D$15,CM$4&lt;Assumptions!$E$15),1,0)</f>
        <v>0</v>
      </c>
      <c r="CN49" s="142">
        <f>IF(AND(CN$4&gt;=Assumptions!$D$15,CN$4&lt;Assumptions!$E$15),1,0)</f>
        <v>0</v>
      </c>
      <c r="CO49" s="342"/>
      <c r="CP49" s="142">
        <f>IF(AND(CP$4&gt;=Assumptions!$D$15,CP$4&lt;Assumptions!$E$15),1,0)</f>
        <v>0</v>
      </c>
      <c r="CQ49" s="142">
        <f>IF(AND(CQ$4&gt;=Assumptions!$D$15,CQ$4&lt;Assumptions!$E$15),1,0)</f>
        <v>0</v>
      </c>
      <c r="CR49" s="142">
        <f>IF(AND(CR$4&gt;=Assumptions!$D$15,CR$4&lt;Assumptions!$E$15),1,0)</f>
        <v>0</v>
      </c>
      <c r="CS49" s="142">
        <f>IF(AND(CS$4&gt;=Assumptions!$D$15,CS$4&lt;Assumptions!$E$15),1,0)</f>
        <v>0</v>
      </c>
      <c r="CT49" s="142">
        <f>IF(AND(CT$4&gt;=Assumptions!$D$15,CT$4&lt;Assumptions!$E$15),1,0)</f>
        <v>0</v>
      </c>
      <c r="CU49" s="142">
        <f>IF(AND(CU$4&gt;=Assumptions!$D$15,CU$4&lt;Assumptions!$E$15),1,0)</f>
        <v>0</v>
      </c>
      <c r="CV49" s="142">
        <f>IF(AND(CV$4&gt;=Assumptions!$D$15,CV$4&lt;Assumptions!$E$15),1,0)</f>
        <v>0</v>
      </c>
      <c r="CW49" s="142">
        <f>IF(AND(CW$4&gt;=Assumptions!$D$15,CW$4&lt;Assumptions!$E$15),1,0)</f>
        <v>0</v>
      </c>
      <c r="CX49" s="142">
        <f>IF(AND(CX$4&gt;=Assumptions!$D$15,CX$4&lt;Assumptions!$E$15),1,0)</f>
        <v>0</v>
      </c>
      <c r="CY49" s="142">
        <f>IF(AND(CY$4&gt;=Assumptions!$D$15,CY$4&lt;Assumptions!$E$15),1,0)</f>
        <v>0</v>
      </c>
      <c r="CZ49" s="142">
        <f>IF(AND(CZ$4&gt;=Assumptions!$D$15,CZ$4&lt;Assumptions!$E$15),1,0)</f>
        <v>0</v>
      </c>
      <c r="DA49" s="142">
        <f>IF(AND(DA$4&gt;=Assumptions!$D$15,DA$4&lt;Assumptions!$E$15),1,0)</f>
        <v>0</v>
      </c>
      <c r="DB49" s="342"/>
    </row>
    <row r="50" spans="2:106" s="28" customFormat="1" ht="13.2" outlineLevel="1">
      <c r="B50" s="149" t="str">
        <f t="shared" ref="B50:B51" si="260">B44</f>
        <v>PaaS Phase</v>
      </c>
      <c r="C50" s="142">
        <f>IF(AND(C$4&gt;=Assumptions!$E$15,C$4&lt;Assumptions!$F$15),1,0)</f>
        <v>0</v>
      </c>
      <c r="D50" s="142">
        <f>IF(AND(D$4&gt;=Assumptions!$E$15,D$4&lt;Assumptions!$F$15),1,0)</f>
        <v>0</v>
      </c>
      <c r="E50" s="142">
        <f>IF(AND(E$4&gt;=Assumptions!$E$15,E$4&lt;Assumptions!$F$15),1,0)</f>
        <v>0</v>
      </c>
      <c r="F50" s="142">
        <f>IF(AND(F$4&gt;=Assumptions!$E$15,F$4&lt;Assumptions!$F$15),1,0)</f>
        <v>0</v>
      </c>
      <c r="G50" s="142">
        <f>IF(AND(G$4&gt;=Assumptions!$E$15,G$4&lt;Assumptions!$F$15),1,0)</f>
        <v>0</v>
      </c>
      <c r="H50" s="142">
        <f>IF(AND(H$4&gt;=Assumptions!$E$15,H$4&lt;Assumptions!$F$15),1,0)</f>
        <v>0</v>
      </c>
      <c r="I50" s="142">
        <f>IF(AND(I$4&gt;=Assumptions!$E$15,I$4&lt;Assumptions!$F$15),1,0)</f>
        <v>0</v>
      </c>
      <c r="J50" s="142">
        <f>IF(AND(J$4&gt;=Assumptions!$E$15,J$4&lt;Assumptions!$F$15),1,0)</f>
        <v>0</v>
      </c>
      <c r="K50" s="142">
        <f>IF(AND(K$4&gt;=Assumptions!$E$15,K$4&lt;Assumptions!$F$15),1,0)</f>
        <v>0</v>
      </c>
      <c r="L50" s="142">
        <f>IF(AND(L$4&gt;=Assumptions!$E$15,L$4&lt;Assumptions!$F$15),1,0)</f>
        <v>0</v>
      </c>
      <c r="M50" s="142">
        <f>IF(AND(M$4&gt;=Assumptions!$E$15,M$4&lt;Assumptions!$F$15),1,0)</f>
        <v>0</v>
      </c>
      <c r="N50" s="142">
        <f>IF(AND(N$4&gt;=Assumptions!$E$15,N$4&lt;Assumptions!$F$15),1,0)</f>
        <v>0</v>
      </c>
      <c r="O50" s="342"/>
      <c r="P50" s="142">
        <f>IF(AND(P$4&gt;=Assumptions!$E$15,P$4&lt;Assumptions!$F$15),1,0)</f>
        <v>1</v>
      </c>
      <c r="Q50" s="142">
        <f>IF(AND(Q$4&gt;=Assumptions!$E$15,Q$4&lt;Assumptions!$F$15),1,0)</f>
        <v>1</v>
      </c>
      <c r="R50" s="142">
        <f>IF(AND(R$4&gt;=Assumptions!$E$15,R$4&lt;Assumptions!$F$15),1,0)</f>
        <v>1</v>
      </c>
      <c r="S50" s="142">
        <f>IF(AND(S$4&gt;=Assumptions!$E$15,S$4&lt;Assumptions!$F$15),1,0)</f>
        <v>1</v>
      </c>
      <c r="T50" s="142">
        <f>IF(AND(T$4&gt;=Assumptions!$E$15,T$4&lt;Assumptions!$F$15),1,0)</f>
        <v>1</v>
      </c>
      <c r="U50" s="142">
        <f>IF(AND(U$4&gt;=Assumptions!$E$15,U$4&lt;Assumptions!$F$15),1,0)</f>
        <v>1</v>
      </c>
      <c r="V50" s="142">
        <f>IF(AND(V$4&gt;=Assumptions!$E$15,V$4&lt;Assumptions!$F$15),1,0)</f>
        <v>1</v>
      </c>
      <c r="W50" s="142">
        <f>IF(AND(W$4&gt;=Assumptions!$E$15,W$4&lt;Assumptions!$F$15),1,0)</f>
        <v>1</v>
      </c>
      <c r="X50" s="142">
        <f>IF(AND(X$4&gt;=Assumptions!$E$15,X$4&lt;Assumptions!$F$15),1,0)</f>
        <v>1</v>
      </c>
      <c r="Y50" s="142">
        <f>IF(AND(Y$4&gt;=Assumptions!$E$15,Y$4&lt;Assumptions!$F$15),1,0)</f>
        <v>1</v>
      </c>
      <c r="Z50" s="142">
        <f>IF(AND(Z$4&gt;=Assumptions!$E$15,Z$4&lt;Assumptions!$F$15),1,0)</f>
        <v>1</v>
      </c>
      <c r="AA50" s="142">
        <f>IF(AND(AA$4&gt;=Assumptions!$E$15,AA$4&lt;Assumptions!$F$15),1,0)</f>
        <v>1</v>
      </c>
      <c r="AB50" s="342"/>
      <c r="AC50" s="142">
        <f>IF(AND(AC$4&gt;=Assumptions!$E$15,AC$4&lt;Assumptions!$F$15),1,0)</f>
        <v>1</v>
      </c>
      <c r="AD50" s="142">
        <f>IF(AND(AD$4&gt;=Assumptions!$E$15,AD$4&lt;Assumptions!$F$15),1,0)</f>
        <v>1</v>
      </c>
      <c r="AE50" s="142">
        <f>IF(AND(AE$4&gt;=Assumptions!$E$15,AE$4&lt;Assumptions!$F$15),1,0)</f>
        <v>1</v>
      </c>
      <c r="AF50" s="142">
        <f>IF(AND(AF$4&gt;=Assumptions!$E$15,AF$4&lt;Assumptions!$F$15),1,0)</f>
        <v>1</v>
      </c>
      <c r="AG50" s="142">
        <f>IF(AND(AG$4&gt;=Assumptions!$E$15,AG$4&lt;Assumptions!$F$15),1,0)</f>
        <v>1</v>
      </c>
      <c r="AH50" s="142">
        <f>IF(AND(AH$4&gt;=Assumptions!$E$15,AH$4&lt;Assumptions!$F$15),1,0)</f>
        <v>1</v>
      </c>
      <c r="AI50" s="142">
        <f>IF(AND(AI$4&gt;=Assumptions!$E$15,AI$4&lt;Assumptions!$F$15),1,0)</f>
        <v>1</v>
      </c>
      <c r="AJ50" s="142">
        <f>IF(AND(AJ$4&gt;=Assumptions!$E$15,AJ$4&lt;Assumptions!$F$15),1,0)</f>
        <v>1</v>
      </c>
      <c r="AK50" s="142">
        <f>IF(AND(AK$4&gt;=Assumptions!$E$15,AK$4&lt;Assumptions!$F$15),1,0)</f>
        <v>1</v>
      </c>
      <c r="AL50" s="142">
        <f>IF(AND(AL$4&gt;=Assumptions!$E$15,AL$4&lt;Assumptions!$F$15),1,0)</f>
        <v>1</v>
      </c>
      <c r="AM50" s="142">
        <f>IF(AND(AM$4&gt;=Assumptions!$E$15,AM$4&lt;Assumptions!$F$15),1,0)</f>
        <v>1</v>
      </c>
      <c r="AN50" s="142">
        <f>IF(AND(AN$4&gt;=Assumptions!$E$15,AN$4&lt;Assumptions!$F$15),1,0)</f>
        <v>1</v>
      </c>
      <c r="AO50" s="342"/>
      <c r="AP50" s="142">
        <f>IF(AND(AP$4&gt;=Assumptions!$E$15,AP$4&lt;Assumptions!$F$15),1,0)</f>
        <v>0</v>
      </c>
      <c r="AQ50" s="142">
        <f>IF(AND(AQ$4&gt;=Assumptions!$E$15,AQ$4&lt;Assumptions!$F$15),1,0)</f>
        <v>0</v>
      </c>
      <c r="AR50" s="142">
        <f>IF(AND(AR$4&gt;=Assumptions!$E$15,AR$4&lt;Assumptions!$F$15),1,0)</f>
        <v>0</v>
      </c>
      <c r="AS50" s="142">
        <f>IF(AND(AS$4&gt;=Assumptions!$E$15,AS$4&lt;Assumptions!$F$15),1,0)</f>
        <v>0</v>
      </c>
      <c r="AT50" s="142">
        <f>IF(AND(AT$4&gt;=Assumptions!$E$15,AT$4&lt;Assumptions!$F$15),1,0)</f>
        <v>0</v>
      </c>
      <c r="AU50" s="142">
        <f>IF(AND(AU$4&gt;=Assumptions!$E$15,AU$4&lt;Assumptions!$F$15),1,0)</f>
        <v>0</v>
      </c>
      <c r="AV50" s="142">
        <f>IF(AND(AV$4&gt;=Assumptions!$E$15,AV$4&lt;Assumptions!$F$15),1,0)</f>
        <v>0</v>
      </c>
      <c r="AW50" s="142">
        <f>IF(AND(AW$4&gt;=Assumptions!$E$15,AW$4&lt;Assumptions!$F$15),1,0)</f>
        <v>0</v>
      </c>
      <c r="AX50" s="142">
        <f>IF(AND(AX$4&gt;=Assumptions!$E$15,AX$4&lt;Assumptions!$F$15),1,0)</f>
        <v>0</v>
      </c>
      <c r="AY50" s="142">
        <f>IF(AND(AY$4&gt;=Assumptions!$E$15,AY$4&lt;Assumptions!$F$15),1,0)</f>
        <v>0</v>
      </c>
      <c r="AZ50" s="142">
        <f>IF(AND(AZ$4&gt;=Assumptions!$E$15,AZ$4&lt;Assumptions!$F$15),1,0)</f>
        <v>0</v>
      </c>
      <c r="BA50" s="142">
        <f>IF(AND(BA$4&gt;=Assumptions!$E$15,BA$4&lt;Assumptions!$F$15),1,0)</f>
        <v>0</v>
      </c>
      <c r="BB50" s="342"/>
      <c r="BC50" s="142">
        <f>IF(AND(BC$4&gt;=Assumptions!$E$15,BC$4&lt;Assumptions!$F$15),1,0)</f>
        <v>0</v>
      </c>
      <c r="BD50" s="142">
        <f>IF(AND(BD$4&gt;=Assumptions!$E$15,BD$4&lt;Assumptions!$F$15),1,0)</f>
        <v>0</v>
      </c>
      <c r="BE50" s="142">
        <f>IF(AND(BE$4&gt;=Assumptions!$E$15,BE$4&lt;Assumptions!$F$15),1,0)</f>
        <v>0</v>
      </c>
      <c r="BF50" s="142">
        <f>IF(AND(BF$4&gt;=Assumptions!$E$15,BF$4&lt;Assumptions!$F$15),1,0)</f>
        <v>0</v>
      </c>
      <c r="BG50" s="142">
        <f>IF(AND(BG$4&gt;=Assumptions!$E$15,BG$4&lt;Assumptions!$F$15),1,0)</f>
        <v>0</v>
      </c>
      <c r="BH50" s="142">
        <f>IF(AND(BH$4&gt;=Assumptions!$E$15,BH$4&lt;Assumptions!$F$15),1,0)</f>
        <v>0</v>
      </c>
      <c r="BI50" s="142">
        <f>IF(AND(BI$4&gt;=Assumptions!$E$15,BI$4&lt;Assumptions!$F$15),1,0)</f>
        <v>0</v>
      </c>
      <c r="BJ50" s="142">
        <f>IF(AND(BJ$4&gt;=Assumptions!$E$15,BJ$4&lt;Assumptions!$F$15),1,0)</f>
        <v>0</v>
      </c>
      <c r="BK50" s="142">
        <f>IF(AND(BK$4&gt;=Assumptions!$E$15,BK$4&lt;Assumptions!$F$15),1,0)</f>
        <v>0</v>
      </c>
      <c r="BL50" s="142">
        <f>IF(AND(BL$4&gt;=Assumptions!$E$15,BL$4&lt;Assumptions!$F$15),1,0)</f>
        <v>0</v>
      </c>
      <c r="BM50" s="142">
        <f>IF(AND(BM$4&gt;=Assumptions!$E$15,BM$4&lt;Assumptions!$F$15),1,0)</f>
        <v>0</v>
      </c>
      <c r="BN50" s="142">
        <f>IF(AND(BN$4&gt;=Assumptions!$E$15,BN$4&lt;Assumptions!$F$15),1,0)</f>
        <v>0</v>
      </c>
      <c r="BO50" s="342"/>
      <c r="BP50" s="142">
        <f>IF(AND(BP$4&gt;=Assumptions!$E$15,BP$4&lt;Assumptions!$F$15),1,0)</f>
        <v>0</v>
      </c>
      <c r="BQ50" s="142">
        <f>IF(AND(BQ$4&gt;=Assumptions!$E$15,BQ$4&lt;Assumptions!$F$15),1,0)</f>
        <v>0</v>
      </c>
      <c r="BR50" s="142">
        <f>IF(AND(BR$4&gt;=Assumptions!$E$15,BR$4&lt;Assumptions!$F$15),1,0)</f>
        <v>0</v>
      </c>
      <c r="BS50" s="142">
        <f>IF(AND(BS$4&gt;=Assumptions!$E$15,BS$4&lt;Assumptions!$F$15),1,0)</f>
        <v>0</v>
      </c>
      <c r="BT50" s="142">
        <f>IF(AND(BT$4&gt;=Assumptions!$E$15,BT$4&lt;Assumptions!$F$15),1,0)</f>
        <v>0</v>
      </c>
      <c r="BU50" s="142">
        <f>IF(AND(BU$4&gt;=Assumptions!$E$15,BU$4&lt;Assumptions!$F$15),1,0)</f>
        <v>0</v>
      </c>
      <c r="BV50" s="142">
        <f>IF(AND(BV$4&gt;=Assumptions!$E$15,BV$4&lt;Assumptions!$F$15),1,0)</f>
        <v>0</v>
      </c>
      <c r="BW50" s="142">
        <f>IF(AND(BW$4&gt;=Assumptions!$E$15,BW$4&lt;Assumptions!$F$15),1,0)</f>
        <v>0</v>
      </c>
      <c r="BX50" s="142">
        <f>IF(AND(BX$4&gt;=Assumptions!$E$15,BX$4&lt;Assumptions!$F$15),1,0)</f>
        <v>0</v>
      </c>
      <c r="BY50" s="142">
        <f>IF(AND(BY$4&gt;=Assumptions!$E$15,BY$4&lt;Assumptions!$F$15),1,0)</f>
        <v>0</v>
      </c>
      <c r="BZ50" s="142">
        <f>IF(AND(BZ$4&gt;=Assumptions!$E$15,BZ$4&lt;Assumptions!$F$15),1,0)</f>
        <v>0</v>
      </c>
      <c r="CA50" s="142">
        <f>IF(AND(CA$4&gt;=Assumptions!$E$15,CA$4&lt;Assumptions!$F$15),1,0)</f>
        <v>0</v>
      </c>
      <c r="CB50" s="342"/>
      <c r="CC50" s="142">
        <f>IF(AND(CC$4&gt;=Assumptions!$E$15,CC$4&lt;Assumptions!$F$15),1,0)</f>
        <v>0</v>
      </c>
      <c r="CD50" s="142">
        <f>IF(AND(CD$4&gt;=Assumptions!$E$15,CD$4&lt;Assumptions!$F$15),1,0)</f>
        <v>0</v>
      </c>
      <c r="CE50" s="142">
        <f>IF(AND(CE$4&gt;=Assumptions!$E$15,CE$4&lt;Assumptions!$F$15),1,0)</f>
        <v>0</v>
      </c>
      <c r="CF50" s="142">
        <f>IF(AND(CF$4&gt;=Assumptions!$E$15,CF$4&lt;Assumptions!$F$15),1,0)</f>
        <v>0</v>
      </c>
      <c r="CG50" s="142">
        <f>IF(AND(CG$4&gt;=Assumptions!$E$15,CG$4&lt;Assumptions!$F$15),1,0)</f>
        <v>0</v>
      </c>
      <c r="CH50" s="142">
        <f>IF(AND(CH$4&gt;=Assumptions!$E$15,CH$4&lt;Assumptions!$F$15),1,0)</f>
        <v>0</v>
      </c>
      <c r="CI50" s="142">
        <f>IF(AND(CI$4&gt;=Assumptions!$E$15,CI$4&lt;Assumptions!$F$15),1,0)</f>
        <v>0</v>
      </c>
      <c r="CJ50" s="142">
        <f>IF(AND(CJ$4&gt;=Assumptions!$E$15,CJ$4&lt;Assumptions!$F$15),1,0)</f>
        <v>0</v>
      </c>
      <c r="CK50" s="142">
        <f>IF(AND(CK$4&gt;=Assumptions!$E$15,CK$4&lt;Assumptions!$F$15),1,0)</f>
        <v>0</v>
      </c>
      <c r="CL50" s="142">
        <f>IF(AND(CL$4&gt;=Assumptions!$E$15,CL$4&lt;Assumptions!$F$15),1,0)</f>
        <v>0</v>
      </c>
      <c r="CM50" s="142">
        <f>IF(AND(CM$4&gt;=Assumptions!$E$15,CM$4&lt;Assumptions!$F$15),1,0)</f>
        <v>0</v>
      </c>
      <c r="CN50" s="142">
        <f>IF(AND(CN$4&gt;=Assumptions!$E$15,CN$4&lt;Assumptions!$F$15),1,0)</f>
        <v>0</v>
      </c>
      <c r="CO50" s="342"/>
      <c r="CP50" s="142">
        <f>IF(AND(CP$4&gt;=Assumptions!$E$15,CP$4&lt;Assumptions!$F$15),1,0)</f>
        <v>0</v>
      </c>
      <c r="CQ50" s="142">
        <f>IF(AND(CQ$4&gt;=Assumptions!$E$15,CQ$4&lt;Assumptions!$F$15),1,0)</f>
        <v>0</v>
      </c>
      <c r="CR50" s="142">
        <f>IF(AND(CR$4&gt;=Assumptions!$E$15,CR$4&lt;Assumptions!$F$15),1,0)</f>
        <v>0</v>
      </c>
      <c r="CS50" s="142">
        <f>IF(AND(CS$4&gt;=Assumptions!$E$15,CS$4&lt;Assumptions!$F$15),1,0)</f>
        <v>0</v>
      </c>
      <c r="CT50" s="142">
        <f>IF(AND(CT$4&gt;=Assumptions!$E$15,CT$4&lt;Assumptions!$F$15),1,0)</f>
        <v>0</v>
      </c>
      <c r="CU50" s="142">
        <f>IF(AND(CU$4&gt;=Assumptions!$E$15,CU$4&lt;Assumptions!$F$15),1,0)</f>
        <v>0</v>
      </c>
      <c r="CV50" s="142">
        <f>IF(AND(CV$4&gt;=Assumptions!$E$15,CV$4&lt;Assumptions!$F$15),1,0)</f>
        <v>0</v>
      </c>
      <c r="CW50" s="142">
        <f>IF(AND(CW$4&gt;=Assumptions!$E$15,CW$4&lt;Assumptions!$F$15),1,0)</f>
        <v>0</v>
      </c>
      <c r="CX50" s="142">
        <f>IF(AND(CX$4&gt;=Assumptions!$E$15,CX$4&lt;Assumptions!$F$15),1,0)</f>
        <v>0</v>
      </c>
      <c r="CY50" s="142">
        <f>IF(AND(CY$4&gt;=Assumptions!$E$15,CY$4&lt;Assumptions!$F$15),1,0)</f>
        <v>0</v>
      </c>
      <c r="CZ50" s="142">
        <f>IF(AND(CZ$4&gt;=Assumptions!$E$15,CZ$4&lt;Assumptions!$F$15),1,0)</f>
        <v>0</v>
      </c>
      <c r="DA50" s="142">
        <f>IF(AND(DA$4&gt;=Assumptions!$E$15,DA$4&lt;Assumptions!$F$15),1,0)</f>
        <v>0</v>
      </c>
      <c r="DB50" s="342"/>
    </row>
    <row r="51" spans="2:106" s="28" customFormat="1" ht="13.2" outlineLevel="1">
      <c r="B51" s="149" t="str">
        <f t="shared" si="260"/>
        <v>Baas Phase</v>
      </c>
      <c r="C51" s="142">
        <f>IF(AND(C$4&gt;=Assumptions!$F$15),1,0)</f>
        <v>0</v>
      </c>
      <c r="D51" s="142">
        <f>IF(AND(D$4&gt;=Assumptions!$F$15),1,0)</f>
        <v>0</v>
      </c>
      <c r="E51" s="142">
        <f>IF(AND(E$4&gt;=Assumptions!$F$15),1,0)</f>
        <v>0</v>
      </c>
      <c r="F51" s="142">
        <f>IF(AND(F$4&gt;=Assumptions!$F$15),1,0)</f>
        <v>0</v>
      </c>
      <c r="G51" s="142">
        <f>IF(AND(G$4&gt;=Assumptions!$F$15),1,0)</f>
        <v>0</v>
      </c>
      <c r="H51" s="142">
        <f>IF(AND(H$4&gt;=Assumptions!$F$15),1,0)</f>
        <v>0</v>
      </c>
      <c r="I51" s="142">
        <f>IF(AND(I$4&gt;=Assumptions!$F$15),1,0)</f>
        <v>0</v>
      </c>
      <c r="J51" s="142">
        <f>IF(AND(J$4&gt;=Assumptions!$F$15),1,0)</f>
        <v>0</v>
      </c>
      <c r="K51" s="142">
        <f>IF(AND(K$4&gt;=Assumptions!$F$15),1,0)</f>
        <v>0</v>
      </c>
      <c r="L51" s="142">
        <f>IF(AND(L$4&gt;=Assumptions!$F$15),1,0)</f>
        <v>0</v>
      </c>
      <c r="M51" s="142">
        <f>IF(AND(M$4&gt;=Assumptions!$F$15),1,0)</f>
        <v>0</v>
      </c>
      <c r="N51" s="142">
        <f>IF(AND(N$4&gt;=Assumptions!$F$15),1,0)</f>
        <v>0</v>
      </c>
      <c r="O51" s="342"/>
      <c r="P51" s="142">
        <f>IF(AND(P$4&gt;=Assumptions!$F$15),1,0)</f>
        <v>0</v>
      </c>
      <c r="Q51" s="142">
        <f>IF(AND(Q$4&gt;=Assumptions!$F$15),1,0)</f>
        <v>0</v>
      </c>
      <c r="R51" s="142">
        <f>IF(AND(R$4&gt;=Assumptions!$F$15),1,0)</f>
        <v>0</v>
      </c>
      <c r="S51" s="142">
        <f>IF(AND(S$4&gt;=Assumptions!$F$15),1,0)</f>
        <v>0</v>
      </c>
      <c r="T51" s="142">
        <f>IF(AND(T$4&gt;=Assumptions!$F$15),1,0)</f>
        <v>0</v>
      </c>
      <c r="U51" s="142">
        <f>IF(AND(U$4&gt;=Assumptions!$F$15),1,0)</f>
        <v>0</v>
      </c>
      <c r="V51" s="142">
        <f>IF(AND(V$4&gt;=Assumptions!$F$15),1,0)</f>
        <v>0</v>
      </c>
      <c r="W51" s="142">
        <f>IF(AND(W$4&gt;=Assumptions!$F$15),1,0)</f>
        <v>0</v>
      </c>
      <c r="X51" s="142">
        <f>IF(AND(X$4&gt;=Assumptions!$F$15),1,0)</f>
        <v>0</v>
      </c>
      <c r="Y51" s="142">
        <f>IF(AND(Y$4&gt;=Assumptions!$F$15),1,0)</f>
        <v>0</v>
      </c>
      <c r="Z51" s="142">
        <f>IF(AND(Z$4&gt;=Assumptions!$F$15),1,0)</f>
        <v>0</v>
      </c>
      <c r="AA51" s="142">
        <f>IF(AND(AA$4&gt;=Assumptions!$F$15),1,0)</f>
        <v>0</v>
      </c>
      <c r="AB51" s="342"/>
      <c r="AC51" s="142">
        <f>IF(AND(AC$4&gt;=Assumptions!$F$15),1,0)</f>
        <v>0</v>
      </c>
      <c r="AD51" s="142">
        <f>IF(AND(AD$4&gt;=Assumptions!$F$15),1,0)</f>
        <v>0</v>
      </c>
      <c r="AE51" s="142">
        <f>IF(AND(AE$4&gt;=Assumptions!$F$15),1,0)</f>
        <v>0</v>
      </c>
      <c r="AF51" s="142">
        <f>IF(AND(AF$4&gt;=Assumptions!$F$15),1,0)</f>
        <v>0</v>
      </c>
      <c r="AG51" s="142">
        <f>IF(AND(AG$4&gt;=Assumptions!$F$15),1,0)</f>
        <v>0</v>
      </c>
      <c r="AH51" s="142">
        <f>IF(AND(AH$4&gt;=Assumptions!$F$15),1,0)</f>
        <v>0</v>
      </c>
      <c r="AI51" s="142">
        <f>IF(AND(AI$4&gt;=Assumptions!$F$15),1,0)</f>
        <v>0</v>
      </c>
      <c r="AJ51" s="142">
        <f>IF(AND(AJ$4&gt;=Assumptions!$F$15),1,0)</f>
        <v>0</v>
      </c>
      <c r="AK51" s="142">
        <f>IF(AND(AK$4&gt;=Assumptions!$F$15),1,0)</f>
        <v>0</v>
      </c>
      <c r="AL51" s="142">
        <f>IF(AND(AL$4&gt;=Assumptions!$F$15),1,0)</f>
        <v>0</v>
      </c>
      <c r="AM51" s="142">
        <f>IF(AND(AM$4&gt;=Assumptions!$F$15),1,0)</f>
        <v>0</v>
      </c>
      <c r="AN51" s="142">
        <f>IF(AND(AN$4&gt;=Assumptions!$F$15),1,0)</f>
        <v>0</v>
      </c>
      <c r="AO51" s="342"/>
      <c r="AP51" s="142">
        <f>IF(AND(AP$4&gt;=Assumptions!$F$15),1,0)</f>
        <v>1</v>
      </c>
      <c r="AQ51" s="142">
        <f>IF(AND(AQ$4&gt;=Assumptions!$F$15),1,0)</f>
        <v>1</v>
      </c>
      <c r="AR51" s="142">
        <f>IF(AND(AR$4&gt;=Assumptions!$F$15),1,0)</f>
        <v>1</v>
      </c>
      <c r="AS51" s="142">
        <f>IF(AND(AS$4&gt;=Assumptions!$F$15),1,0)</f>
        <v>1</v>
      </c>
      <c r="AT51" s="142">
        <f>IF(AND(AT$4&gt;=Assumptions!$F$15),1,0)</f>
        <v>1</v>
      </c>
      <c r="AU51" s="142">
        <f>IF(AND(AU$4&gt;=Assumptions!$F$15),1,0)</f>
        <v>1</v>
      </c>
      <c r="AV51" s="142">
        <f>IF(AND(AV$4&gt;=Assumptions!$F$15),1,0)</f>
        <v>1</v>
      </c>
      <c r="AW51" s="142">
        <f>IF(AND(AW$4&gt;=Assumptions!$F$15),1,0)</f>
        <v>1</v>
      </c>
      <c r="AX51" s="142">
        <f>IF(AND(AX$4&gt;=Assumptions!$F$15),1,0)</f>
        <v>1</v>
      </c>
      <c r="AY51" s="142">
        <f>IF(AND(AY$4&gt;=Assumptions!$F$15),1,0)</f>
        <v>1</v>
      </c>
      <c r="AZ51" s="142">
        <f>IF(AND(AZ$4&gt;=Assumptions!$F$15),1,0)</f>
        <v>1</v>
      </c>
      <c r="BA51" s="142">
        <f>IF(AND(BA$4&gt;=Assumptions!$F$15),1,0)</f>
        <v>1</v>
      </c>
      <c r="BB51" s="342"/>
      <c r="BC51" s="142">
        <f>IF(AND(BC$4&gt;=Assumptions!$F$15),1,0)</f>
        <v>1</v>
      </c>
      <c r="BD51" s="142">
        <f>IF(AND(BD$4&gt;=Assumptions!$F$15),1,0)</f>
        <v>1</v>
      </c>
      <c r="BE51" s="142">
        <f>IF(AND(BE$4&gt;=Assumptions!$F$15),1,0)</f>
        <v>1</v>
      </c>
      <c r="BF51" s="142">
        <f>IF(AND(BF$4&gt;=Assumptions!$F$15),1,0)</f>
        <v>1</v>
      </c>
      <c r="BG51" s="142">
        <f>IF(AND(BG$4&gt;=Assumptions!$F$15),1,0)</f>
        <v>1</v>
      </c>
      <c r="BH51" s="142">
        <f>IF(AND(BH$4&gt;=Assumptions!$F$15),1,0)</f>
        <v>1</v>
      </c>
      <c r="BI51" s="142">
        <f>IF(AND(BI$4&gt;=Assumptions!$F$15),1,0)</f>
        <v>1</v>
      </c>
      <c r="BJ51" s="142">
        <f>IF(AND(BJ$4&gt;=Assumptions!$F$15),1,0)</f>
        <v>1</v>
      </c>
      <c r="BK51" s="142">
        <f>IF(AND(BK$4&gt;=Assumptions!$F$15),1,0)</f>
        <v>1</v>
      </c>
      <c r="BL51" s="142">
        <f>IF(AND(BL$4&gt;=Assumptions!$F$15),1,0)</f>
        <v>1</v>
      </c>
      <c r="BM51" s="142">
        <f>IF(AND(BM$4&gt;=Assumptions!$F$15),1,0)</f>
        <v>1</v>
      </c>
      <c r="BN51" s="142">
        <f>IF(AND(BN$4&gt;=Assumptions!$F$15),1,0)</f>
        <v>1</v>
      </c>
      <c r="BO51" s="342"/>
      <c r="BP51" s="142">
        <f>IF(AND(BP$4&gt;=Assumptions!$F$15),1,0)</f>
        <v>1</v>
      </c>
      <c r="BQ51" s="142">
        <f>IF(AND(BQ$4&gt;=Assumptions!$F$15),1,0)</f>
        <v>1</v>
      </c>
      <c r="BR51" s="142">
        <f>IF(AND(BR$4&gt;=Assumptions!$F$15),1,0)</f>
        <v>1</v>
      </c>
      <c r="BS51" s="142">
        <f>IF(AND(BS$4&gt;=Assumptions!$F$15),1,0)</f>
        <v>1</v>
      </c>
      <c r="BT51" s="142">
        <f>IF(AND(BT$4&gt;=Assumptions!$F$15),1,0)</f>
        <v>1</v>
      </c>
      <c r="BU51" s="142">
        <f>IF(AND(BU$4&gt;=Assumptions!$F$15),1,0)</f>
        <v>1</v>
      </c>
      <c r="BV51" s="142">
        <f>IF(AND(BV$4&gt;=Assumptions!$F$15),1,0)</f>
        <v>1</v>
      </c>
      <c r="BW51" s="142">
        <f>IF(AND(BW$4&gt;=Assumptions!$F$15),1,0)</f>
        <v>1</v>
      </c>
      <c r="BX51" s="142">
        <f>IF(AND(BX$4&gt;=Assumptions!$F$15),1,0)</f>
        <v>1</v>
      </c>
      <c r="BY51" s="142">
        <f>IF(AND(BY$4&gt;=Assumptions!$F$15),1,0)</f>
        <v>1</v>
      </c>
      <c r="BZ51" s="142">
        <f>IF(AND(BZ$4&gt;=Assumptions!$F$15),1,0)</f>
        <v>1</v>
      </c>
      <c r="CA51" s="142">
        <f>IF(AND(CA$4&gt;=Assumptions!$F$15),1,0)</f>
        <v>1</v>
      </c>
      <c r="CB51" s="342"/>
      <c r="CC51" s="142">
        <f>IF(AND(CC$4&gt;=Assumptions!$F$15),1,0)</f>
        <v>1</v>
      </c>
      <c r="CD51" s="142">
        <f>IF(AND(CD$4&gt;=Assumptions!$F$15),1,0)</f>
        <v>1</v>
      </c>
      <c r="CE51" s="142">
        <f>IF(AND(CE$4&gt;=Assumptions!$F$15),1,0)</f>
        <v>1</v>
      </c>
      <c r="CF51" s="142">
        <f>IF(AND(CF$4&gt;=Assumptions!$F$15),1,0)</f>
        <v>1</v>
      </c>
      <c r="CG51" s="142">
        <f>IF(AND(CG$4&gt;=Assumptions!$F$15),1,0)</f>
        <v>1</v>
      </c>
      <c r="CH51" s="142">
        <f>IF(AND(CH$4&gt;=Assumptions!$F$15),1,0)</f>
        <v>1</v>
      </c>
      <c r="CI51" s="142">
        <f>IF(AND(CI$4&gt;=Assumptions!$F$15),1,0)</f>
        <v>1</v>
      </c>
      <c r="CJ51" s="142">
        <f>IF(AND(CJ$4&gt;=Assumptions!$F$15),1,0)</f>
        <v>1</v>
      </c>
      <c r="CK51" s="142">
        <f>IF(AND(CK$4&gt;=Assumptions!$F$15),1,0)</f>
        <v>1</v>
      </c>
      <c r="CL51" s="142">
        <f>IF(AND(CL$4&gt;=Assumptions!$F$15),1,0)</f>
        <v>1</v>
      </c>
      <c r="CM51" s="142">
        <f>IF(AND(CM$4&gt;=Assumptions!$F$15),1,0)</f>
        <v>1</v>
      </c>
      <c r="CN51" s="142">
        <f>IF(AND(CN$4&gt;=Assumptions!$F$15),1,0)</f>
        <v>1</v>
      </c>
      <c r="CO51" s="342"/>
      <c r="CP51" s="142">
        <f>IF(AND(CP$4&gt;=Assumptions!$F$15),1,0)</f>
        <v>1</v>
      </c>
      <c r="CQ51" s="142">
        <f>IF(AND(CQ$4&gt;=Assumptions!$F$15),1,0)</f>
        <v>1</v>
      </c>
      <c r="CR51" s="142">
        <f>IF(AND(CR$4&gt;=Assumptions!$F$15),1,0)</f>
        <v>1</v>
      </c>
      <c r="CS51" s="142">
        <f>IF(AND(CS$4&gt;=Assumptions!$F$15),1,0)</f>
        <v>1</v>
      </c>
      <c r="CT51" s="142">
        <f>IF(AND(CT$4&gt;=Assumptions!$F$15),1,0)</f>
        <v>1</v>
      </c>
      <c r="CU51" s="142">
        <f>IF(AND(CU$4&gt;=Assumptions!$F$15),1,0)</f>
        <v>1</v>
      </c>
      <c r="CV51" s="142">
        <f>IF(AND(CV$4&gt;=Assumptions!$F$15),1,0)</f>
        <v>1</v>
      </c>
      <c r="CW51" s="142">
        <f>IF(AND(CW$4&gt;=Assumptions!$F$15),1,0)</f>
        <v>1</v>
      </c>
      <c r="CX51" s="142">
        <f>IF(AND(CX$4&gt;=Assumptions!$F$15),1,0)</f>
        <v>1</v>
      </c>
      <c r="CY51" s="142">
        <f>IF(AND(CY$4&gt;=Assumptions!$F$15),1,0)</f>
        <v>1</v>
      </c>
      <c r="CZ51" s="142">
        <f>IF(AND(CZ$4&gt;=Assumptions!$F$15),1,0)</f>
        <v>1</v>
      </c>
      <c r="DA51" s="142">
        <f>IF(AND(DA$4&gt;=Assumptions!$F$15),1,0)</f>
        <v>1</v>
      </c>
      <c r="DB51" s="342"/>
    </row>
    <row r="52" spans="2:106" s="28" customFormat="1" ht="13.2" outlineLevel="1">
      <c r="B52" s="151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55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55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55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55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  <c r="BM52" s="143"/>
      <c r="BN52" s="143"/>
      <c r="BO52" s="155"/>
      <c r="BP52" s="143"/>
      <c r="BQ52" s="143"/>
      <c r="BR52" s="143"/>
      <c r="BS52" s="143"/>
      <c r="BT52" s="143"/>
      <c r="BU52" s="143"/>
      <c r="BV52" s="143"/>
      <c r="BW52" s="143"/>
      <c r="BX52" s="143"/>
      <c r="BY52" s="143"/>
      <c r="BZ52" s="143"/>
      <c r="CA52" s="143"/>
      <c r="CB52" s="155"/>
      <c r="CC52" s="143"/>
      <c r="CD52" s="143"/>
      <c r="CE52" s="143"/>
      <c r="CF52" s="143"/>
      <c r="CG52" s="143"/>
      <c r="CH52" s="143"/>
      <c r="CI52" s="143"/>
      <c r="CJ52" s="143"/>
      <c r="CK52" s="143"/>
      <c r="CL52" s="143"/>
      <c r="CM52" s="143"/>
      <c r="CN52" s="143"/>
      <c r="CO52" s="155"/>
      <c r="CP52" s="143"/>
      <c r="CQ52" s="143"/>
      <c r="CR52" s="143"/>
      <c r="CS52" s="143"/>
      <c r="CT52" s="143"/>
      <c r="CU52" s="143"/>
      <c r="CV52" s="143"/>
      <c r="CW52" s="143"/>
      <c r="CX52" s="143"/>
      <c r="CY52" s="143"/>
      <c r="CZ52" s="143"/>
      <c r="DA52" s="143"/>
      <c r="DB52" s="155"/>
    </row>
    <row r="53" spans="2:106" ht="13.2"/>
    <row r="54" spans="2:106" ht="13.2"/>
  </sheetData>
  <sheetProtection formatColumns="0" formatRows="0" selectLockedCells="1"/>
  <phoneticPr fontId="4" type="noConversion"/>
  <pageMargins left="0.75" right="0.75" top="1" bottom="1" header="0.5" footer="0.5"/>
  <pageSetup paperSize="9" scale="69" orientation="landscape" r:id="rId1"/>
  <headerFooter alignWithMargins="0"/>
  <ignoredErrors>
    <ignoredError sqref="O7:DB19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>
    <tabColor theme="8" tint="0.39997558519241921"/>
  </sheetPr>
  <dimension ref="B2:DC62"/>
  <sheetViews>
    <sheetView showGridLines="0" zoomScale="90" zoomScaleNormal="90" workbookViewId="0">
      <pane xSplit="2" ySplit="4" topLeftCell="C5" activePane="bottomRight" state="frozen"/>
      <selection activeCell="K18" sqref="K18"/>
      <selection pane="topRight" activeCell="K18" sqref="K18"/>
      <selection pane="bottomLeft" activeCell="K18" sqref="K18"/>
      <selection pane="bottomRight" activeCell="DH26" sqref="DH26"/>
    </sheetView>
  </sheetViews>
  <sheetFormatPr defaultColWidth="9.109375" defaultRowHeight="13.2" outlineLevelRow="1" outlineLevelCol="1"/>
  <cols>
    <col min="1" max="1" width="4.77734375" style="21" customWidth="1"/>
    <col min="2" max="2" width="44.6640625" style="21" customWidth="1"/>
    <col min="3" max="3" width="10.109375" style="21" customWidth="1"/>
    <col min="4" max="4" width="8.6640625" style="21" hidden="1" customWidth="1" outlineLevel="1"/>
    <col min="5" max="5" width="9.44140625" style="21" hidden="1" customWidth="1" outlineLevel="1"/>
    <col min="6" max="11" width="8.6640625" style="21" hidden="1" customWidth="1" outlineLevel="1"/>
    <col min="12" max="15" width="9.33203125" style="21" hidden="1" customWidth="1" outlineLevel="1"/>
    <col min="16" max="16" width="11" style="21" bestFit="1" customWidth="1" collapsed="1"/>
    <col min="17" max="17" width="8.6640625" style="21" hidden="1" customWidth="1" outlineLevel="1"/>
    <col min="18" max="18" width="9.44140625" style="21" hidden="1" customWidth="1" outlineLevel="1"/>
    <col min="19" max="24" width="8.6640625" style="21" hidden="1" customWidth="1" outlineLevel="1"/>
    <col min="25" max="28" width="9.33203125" style="21" hidden="1" customWidth="1" outlineLevel="1"/>
    <col min="29" max="29" width="11" style="21" bestFit="1" customWidth="1" collapsed="1"/>
    <col min="30" max="30" width="8.6640625" style="21" hidden="1" customWidth="1" outlineLevel="1"/>
    <col min="31" max="31" width="9.44140625" style="21" hidden="1" customWidth="1" outlineLevel="1"/>
    <col min="32" max="37" width="8.6640625" style="21" hidden="1" customWidth="1" outlineLevel="1"/>
    <col min="38" max="41" width="9.33203125" style="21" hidden="1" customWidth="1" outlineLevel="1"/>
    <col min="42" max="42" width="11" style="21" bestFit="1" customWidth="1" collapsed="1"/>
    <col min="43" max="43" width="8.6640625" style="21" hidden="1" customWidth="1" outlineLevel="1"/>
    <col min="44" max="44" width="9.44140625" style="21" hidden="1" customWidth="1" outlineLevel="1"/>
    <col min="45" max="50" width="8.6640625" style="21" hidden="1" customWidth="1" outlineLevel="1"/>
    <col min="51" max="54" width="9.33203125" style="21" hidden="1" customWidth="1" outlineLevel="1"/>
    <col min="55" max="55" width="11" style="21" bestFit="1" customWidth="1" collapsed="1"/>
    <col min="56" max="56" width="8.6640625" style="21" hidden="1" customWidth="1" outlineLevel="1"/>
    <col min="57" max="57" width="9.44140625" style="21" hidden="1" customWidth="1" outlineLevel="1"/>
    <col min="58" max="63" width="8.6640625" style="21" hidden="1" customWidth="1" outlineLevel="1"/>
    <col min="64" max="67" width="9.33203125" style="21" hidden="1" customWidth="1" outlineLevel="1"/>
    <col min="68" max="68" width="11" style="21" bestFit="1" customWidth="1" collapsed="1"/>
    <col min="69" max="69" width="8.6640625" style="21" hidden="1" customWidth="1" outlineLevel="1"/>
    <col min="70" max="70" width="9.44140625" style="21" hidden="1" customWidth="1" outlineLevel="1"/>
    <col min="71" max="76" width="8.6640625" style="21" hidden="1" customWidth="1" outlineLevel="1"/>
    <col min="77" max="80" width="9.33203125" style="21" hidden="1" customWidth="1" outlineLevel="1"/>
    <col min="81" max="81" width="11" style="21" bestFit="1" customWidth="1" collapsed="1"/>
    <col min="82" max="82" width="8.6640625" style="21" hidden="1" customWidth="1" outlineLevel="1"/>
    <col min="83" max="83" width="9.44140625" style="21" hidden="1" customWidth="1" outlineLevel="1"/>
    <col min="84" max="89" width="8.6640625" style="21" hidden="1" customWidth="1" outlineLevel="1"/>
    <col min="90" max="93" width="9.33203125" style="21" hidden="1" customWidth="1" outlineLevel="1"/>
    <col min="94" max="94" width="11" style="21" bestFit="1" customWidth="1" collapsed="1"/>
    <col min="95" max="95" width="8.6640625" style="21" hidden="1" customWidth="1" outlineLevel="1"/>
    <col min="96" max="96" width="9.44140625" style="21" hidden="1" customWidth="1" outlineLevel="1"/>
    <col min="97" max="102" width="8.6640625" style="21" hidden="1" customWidth="1" outlineLevel="1"/>
    <col min="103" max="106" width="9.33203125" style="21" hidden="1" customWidth="1" outlineLevel="1"/>
    <col min="107" max="107" width="11" style="21" bestFit="1" customWidth="1" collapsed="1"/>
    <col min="108" max="16384" width="9.109375" style="21"/>
  </cols>
  <sheetData>
    <row r="2" spans="2:107" s="229" customFormat="1" ht="14.4" thickBot="1">
      <c r="B2" s="227" t="str">
        <f>LEFT(Assumptions!$B$2,FIND("Budget",Assumptions!$B$2)-1)&amp;"Capital Expenditure Budget "&amp;RIGHT(Assumptions!$B$2,9)</f>
        <v>SUPA Capital Expenditure Budget 2026-2033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8"/>
      <c r="AM2" s="228"/>
      <c r="AN2" s="228"/>
      <c r="AO2" s="228"/>
      <c r="AP2" s="228"/>
      <c r="AQ2" s="228"/>
      <c r="AR2" s="228"/>
      <c r="AS2" s="228"/>
      <c r="AT2" s="228"/>
      <c r="AU2" s="228"/>
      <c r="AV2" s="228"/>
      <c r="AW2" s="228"/>
      <c r="AX2" s="228"/>
      <c r="AY2" s="228"/>
      <c r="AZ2" s="228"/>
      <c r="BA2" s="228"/>
      <c r="BB2" s="228"/>
      <c r="BC2" s="228"/>
      <c r="BD2" s="228"/>
      <c r="BE2" s="228"/>
      <c r="BF2" s="228"/>
      <c r="BG2" s="228"/>
      <c r="BH2" s="228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  <c r="CC2" s="228"/>
      <c r="CD2" s="228"/>
      <c r="CE2" s="228"/>
      <c r="CF2" s="228"/>
      <c r="CG2" s="228"/>
      <c r="CH2" s="228"/>
      <c r="CI2" s="228"/>
      <c r="CJ2" s="228"/>
      <c r="CK2" s="228"/>
      <c r="CL2" s="228"/>
      <c r="CM2" s="228"/>
      <c r="CN2" s="228"/>
      <c r="CO2" s="228"/>
      <c r="CP2" s="228"/>
      <c r="CQ2" s="228"/>
      <c r="CR2" s="228"/>
      <c r="CS2" s="228"/>
      <c r="CT2" s="228"/>
      <c r="CU2" s="228"/>
      <c r="CV2" s="228"/>
      <c r="CW2" s="228"/>
      <c r="CX2" s="228"/>
      <c r="CY2" s="228"/>
      <c r="CZ2" s="228"/>
      <c r="DA2" s="228"/>
      <c r="DB2" s="228"/>
      <c r="DC2" s="228"/>
    </row>
    <row r="3" spans="2:107" s="218" customFormat="1" ht="13.8" thickTop="1">
      <c r="C3" s="225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  <c r="AN3" s="220"/>
      <c r="AO3" s="220"/>
      <c r="AP3" s="220"/>
      <c r="AQ3" s="220"/>
      <c r="AR3" s="220"/>
      <c r="AS3" s="220"/>
      <c r="AT3" s="220"/>
      <c r="AU3" s="220"/>
      <c r="AV3" s="220"/>
      <c r="AW3" s="220"/>
      <c r="AX3" s="220"/>
      <c r="AY3" s="220"/>
      <c r="AZ3" s="220"/>
      <c r="BA3" s="220"/>
      <c r="BB3" s="220"/>
      <c r="BC3" s="220"/>
      <c r="BD3" s="220"/>
      <c r="BE3" s="220"/>
      <c r="BF3" s="220"/>
      <c r="BG3" s="220"/>
      <c r="BH3" s="220"/>
      <c r="BI3" s="220"/>
      <c r="BJ3" s="220"/>
      <c r="BK3" s="220"/>
      <c r="BL3" s="220"/>
      <c r="BM3" s="220"/>
      <c r="BN3" s="220"/>
      <c r="BO3" s="220"/>
      <c r="BP3" s="220"/>
      <c r="BQ3" s="220"/>
      <c r="BR3" s="220"/>
      <c r="BS3" s="220"/>
      <c r="BT3" s="220"/>
      <c r="BU3" s="220"/>
      <c r="BV3" s="220"/>
      <c r="BW3" s="220"/>
      <c r="BX3" s="220"/>
      <c r="BY3" s="220"/>
      <c r="BZ3" s="220"/>
      <c r="CA3" s="220"/>
      <c r="CB3" s="220"/>
      <c r="CC3" s="220"/>
      <c r="CD3" s="220"/>
      <c r="CE3" s="220"/>
      <c r="CF3" s="220"/>
      <c r="CG3" s="220"/>
      <c r="CH3" s="220"/>
      <c r="CI3" s="220"/>
      <c r="CJ3" s="220"/>
      <c r="CK3" s="220"/>
      <c r="CL3" s="220"/>
      <c r="CM3" s="220"/>
      <c r="CN3" s="220"/>
      <c r="CO3" s="220"/>
      <c r="CP3" s="220"/>
      <c r="CQ3" s="220"/>
      <c r="CR3" s="220"/>
      <c r="CS3" s="220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2:107" s="218" customFormat="1">
      <c r="B4" s="41"/>
      <c r="C4" s="238"/>
      <c r="D4" s="42">
        <f>PL!C4</f>
        <v>46053</v>
      </c>
      <c r="E4" s="42">
        <f>PL!D4</f>
        <v>46081</v>
      </c>
      <c r="F4" s="42">
        <f>PL!E4</f>
        <v>46112</v>
      </c>
      <c r="G4" s="42">
        <f>PL!F4</f>
        <v>46142</v>
      </c>
      <c r="H4" s="42">
        <f>PL!G4</f>
        <v>46173</v>
      </c>
      <c r="I4" s="42">
        <f>PL!H4</f>
        <v>46203</v>
      </c>
      <c r="J4" s="42">
        <f>PL!I4</f>
        <v>46234</v>
      </c>
      <c r="K4" s="42">
        <f>PL!J4</f>
        <v>46265</v>
      </c>
      <c r="L4" s="42">
        <f>PL!K4</f>
        <v>46295</v>
      </c>
      <c r="M4" s="42">
        <f>PL!L4</f>
        <v>46326</v>
      </c>
      <c r="N4" s="42">
        <f>PL!M4</f>
        <v>46356</v>
      </c>
      <c r="O4" s="42">
        <f>PL!N4</f>
        <v>46387</v>
      </c>
      <c r="P4" s="43">
        <f>PL!O4</f>
        <v>2026</v>
      </c>
      <c r="Q4" s="42">
        <f>PL!P4</f>
        <v>46418</v>
      </c>
      <c r="R4" s="42">
        <f>PL!Q4</f>
        <v>46446</v>
      </c>
      <c r="S4" s="42">
        <f>PL!R4</f>
        <v>46477</v>
      </c>
      <c r="T4" s="42">
        <f>PL!S4</f>
        <v>46507</v>
      </c>
      <c r="U4" s="42">
        <f>PL!T4</f>
        <v>46538</v>
      </c>
      <c r="V4" s="42">
        <f>PL!U4</f>
        <v>46568</v>
      </c>
      <c r="W4" s="42">
        <f>PL!V4</f>
        <v>46599</v>
      </c>
      <c r="X4" s="42">
        <f>PL!W4</f>
        <v>46630</v>
      </c>
      <c r="Y4" s="42">
        <f>PL!X4</f>
        <v>46660</v>
      </c>
      <c r="Z4" s="42">
        <f>PL!Y4</f>
        <v>46691</v>
      </c>
      <c r="AA4" s="42">
        <f>PL!Z4</f>
        <v>46721</v>
      </c>
      <c r="AB4" s="42">
        <f>PL!AA4</f>
        <v>46752</v>
      </c>
      <c r="AC4" s="43">
        <f>PL!AB4</f>
        <v>2027</v>
      </c>
      <c r="AD4" s="42">
        <f>PL!AC4</f>
        <v>46783</v>
      </c>
      <c r="AE4" s="42">
        <f>PL!AD4</f>
        <v>46812</v>
      </c>
      <c r="AF4" s="42">
        <f>PL!AE4</f>
        <v>46843</v>
      </c>
      <c r="AG4" s="42">
        <f>PL!AF4</f>
        <v>46873</v>
      </c>
      <c r="AH4" s="42">
        <f>PL!AG4</f>
        <v>46904</v>
      </c>
      <c r="AI4" s="42">
        <f>PL!AH4</f>
        <v>46934</v>
      </c>
      <c r="AJ4" s="42">
        <f>PL!AI4</f>
        <v>46965</v>
      </c>
      <c r="AK4" s="42">
        <f>PL!AJ4</f>
        <v>46996</v>
      </c>
      <c r="AL4" s="42">
        <f>PL!AK4</f>
        <v>47026</v>
      </c>
      <c r="AM4" s="42">
        <f>PL!AL4</f>
        <v>47057</v>
      </c>
      <c r="AN4" s="42">
        <f>PL!AM4</f>
        <v>47087</v>
      </c>
      <c r="AO4" s="42">
        <f>PL!AN4</f>
        <v>47118</v>
      </c>
      <c r="AP4" s="43">
        <f>PL!AO4</f>
        <v>2028</v>
      </c>
      <c r="AQ4" s="42">
        <f>PL!AP4</f>
        <v>47149</v>
      </c>
      <c r="AR4" s="42">
        <f>PL!AQ4</f>
        <v>47177</v>
      </c>
      <c r="AS4" s="42">
        <f>PL!AR4</f>
        <v>47208</v>
      </c>
      <c r="AT4" s="42">
        <f>PL!AS4</f>
        <v>47238</v>
      </c>
      <c r="AU4" s="42">
        <f>PL!AT4</f>
        <v>47269</v>
      </c>
      <c r="AV4" s="42">
        <f>PL!AU4</f>
        <v>47299</v>
      </c>
      <c r="AW4" s="42">
        <f>PL!AV4</f>
        <v>47330</v>
      </c>
      <c r="AX4" s="42">
        <f>PL!AW4</f>
        <v>47361</v>
      </c>
      <c r="AY4" s="42">
        <f>PL!AX4</f>
        <v>47391</v>
      </c>
      <c r="AZ4" s="42">
        <f>PL!AY4</f>
        <v>47422</v>
      </c>
      <c r="BA4" s="42">
        <f>PL!AZ4</f>
        <v>47452</v>
      </c>
      <c r="BB4" s="42">
        <f>PL!BA4</f>
        <v>47483</v>
      </c>
      <c r="BC4" s="43">
        <f>PL!BB4</f>
        <v>2029</v>
      </c>
      <c r="BD4" s="42">
        <f>PL!BC4</f>
        <v>47514</v>
      </c>
      <c r="BE4" s="42">
        <f>PL!BD4</f>
        <v>47542</v>
      </c>
      <c r="BF4" s="42">
        <f>PL!BE4</f>
        <v>47573</v>
      </c>
      <c r="BG4" s="42">
        <f>PL!BF4</f>
        <v>47603</v>
      </c>
      <c r="BH4" s="42">
        <f>PL!BG4</f>
        <v>47634</v>
      </c>
      <c r="BI4" s="42">
        <f>PL!BH4</f>
        <v>47664</v>
      </c>
      <c r="BJ4" s="42">
        <f>PL!BI4</f>
        <v>47695</v>
      </c>
      <c r="BK4" s="42">
        <f>PL!BJ4</f>
        <v>47726</v>
      </c>
      <c r="BL4" s="42">
        <f>PL!BK4</f>
        <v>47756</v>
      </c>
      <c r="BM4" s="42">
        <f>PL!BL4</f>
        <v>47787</v>
      </c>
      <c r="BN4" s="42">
        <f>PL!BM4</f>
        <v>47817</v>
      </c>
      <c r="BO4" s="42">
        <f>PL!BN4</f>
        <v>47848</v>
      </c>
      <c r="BP4" s="43">
        <f>PL!BO4</f>
        <v>2030</v>
      </c>
      <c r="BQ4" s="42">
        <f>PL!BP4</f>
        <v>47879</v>
      </c>
      <c r="BR4" s="42">
        <f>PL!BQ4</f>
        <v>47907</v>
      </c>
      <c r="BS4" s="42">
        <f>PL!BR4</f>
        <v>47938</v>
      </c>
      <c r="BT4" s="42">
        <f>PL!BS4</f>
        <v>47968</v>
      </c>
      <c r="BU4" s="42">
        <f>PL!BT4</f>
        <v>47999</v>
      </c>
      <c r="BV4" s="42">
        <f>PL!BU4</f>
        <v>48029</v>
      </c>
      <c r="BW4" s="42">
        <f>PL!BV4</f>
        <v>48060</v>
      </c>
      <c r="BX4" s="42">
        <f>PL!BW4</f>
        <v>48091</v>
      </c>
      <c r="BY4" s="42">
        <f>PL!BX4</f>
        <v>48121</v>
      </c>
      <c r="BZ4" s="42">
        <f>PL!BY4</f>
        <v>48152</v>
      </c>
      <c r="CA4" s="42">
        <f>PL!BZ4</f>
        <v>48182</v>
      </c>
      <c r="CB4" s="42">
        <f>PL!CA4</f>
        <v>48213</v>
      </c>
      <c r="CC4" s="43">
        <f>PL!CB4</f>
        <v>2031</v>
      </c>
      <c r="CD4" s="42">
        <f>PL!CC4</f>
        <v>48244</v>
      </c>
      <c r="CE4" s="42">
        <f>PL!CD4</f>
        <v>48273</v>
      </c>
      <c r="CF4" s="42">
        <f>PL!CE4</f>
        <v>48304</v>
      </c>
      <c r="CG4" s="42">
        <f>PL!CF4</f>
        <v>48334</v>
      </c>
      <c r="CH4" s="42">
        <f>PL!CG4</f>
        <v>48365</v>
      </c>
      <c r="CI4" s="42">
        <f>PL!CH4</f>
        <v>48395</v>
      </c>
      <c r="CJ4" s="42">
        <f>PL!CI4</f>
        <v>48426</v>
      </c>
      <c r="CK4" s="42">
        <f>PL!CJ4</f>
        <v>48457</v>
      </c>
      <c r="CL4" s="42">
        <f>PL!CK4</f>
        <v>48487</v>
      </c>
      <c r="CM4" s="42">
        <f>PL!CL4</f>
        <v>48518</v>
      </c>
      <c r="CN4" s="42">
        <f>PL!CM4</f>
        <v>48548</v>
      </c>
      <c r="CO4" s="42">
        <f>PL!CN4</f>
        <v>48579</v>
      </c>
      <c r="CP4" s="43">
        <f>PL!CO4</f>
        <v>2032</v>
      </c>
      <c r="CQ4" s="42">
        <f>PL!CP4</f>
        <v>48610</v>
      </c>
      <c r="CR4" s="42">
        <f>PL!CQ4</f>
        <v>48638</v>
      </c>
      <c r="CS4" s="42">
        <f>PL!CR4</f>
        <v>48669</v>
      </c>
      <c r="CT4" s="42">
        <f>PL!CS4</f>
        <v>48699</v>
      </c>
      <c r="CU4" s="42">
        <f>PL!CT4</f>
        <v>48730</v>
      </c>
      <c r="CV4" s="42">
        <f>PL!CU4</f>
        <v>48760</v>
      </c>
      <c r="CW4" s="42">
        <f>PL!CV4</f>
        <v>48791</v>
      </c>
      <c r="CX4" s="42">
        <f>PL!CW4</f>
        <v>48822</v>
      </c>
      <c r="CY4" s="42">
        <f>PL!CX4</f>
        <v>48852</v>
      </c>
      <c r="CZ4" s="42">
        <f>PL!CY4</f>
        <v>48883</v>
      </c>
      <c r="DA4" s="42">
        <f>PL!CZ4</f>
        <v>48913</v>
      </c>
      <c r="DB4" s="42">
        <f>PL!DA4</f>
        <v>48944</v>
      </c>
      <c r="DC4" s="43">
        <f>PL!DB4</f>
        <v>2033</v>
      </c>
    </row>
    <row r="5" spans="2:107" s="147" customFormat="1">
      <c r="B5" s="22"/>
      <c r="C5" s="23"/>
      <c r="D5" s="23">
        <v>1</v>
      </c>
      <c r="E5" s="23">
        <v>2</v>
      </c>
      <c r="F5" s="23">
        <v>3</v>
      </c>
      <c r="G5" s="23">
        <v>4</v>
      </c>
      <c r="H5" s="23">
        <v>5</v>
      </c>
      <c r="I5" s="23">
        <v>6</v>
      </c>
      <c r="J5" s="23">
        <v>7</v>
      </c>
      <c r="K5" s="23">
        <v>8</v>
      </c>
      <c r="L5" s="23">
        <v>9</v>
      </c>
      <c r="M5" s="23">
        <v>10</v>
      </c>
      <c r="N5" s="23">
        <v>11</v>
      </c>
      <c r="O5" s="23">
        <v>12</v>
      </c>
      <c r="P5" s="160"/>
      <c r="Q5" s="23">
        <v>1</v>
      </c>
      <c r="R5" s="23">
        <v>2</v>
      </c>
      <c r="S5" s="23">
        <v>3</v>
      </c>
      <c r="T5" s="23">
        <v>4</v>
      </c>
      <c r="U5" s="23">
        <v>5</v>
      </c>
      <c r="V5" s="23">
        <v>6</v>
      </c>
      <c r="W5" s="23">
        <v>7</v>
      </c>
      <c r="X5" s="23">
        <v>8</v>
      </c>
      <c r="Y5" s="23">
        <v>9</v>
      </c>
      <c r="Z5" s="23">
        <v>10</v>
      </c>
      <c r="AA5" s="23">
        <v>11</v>
      </c>
      <c r="AB5" s="23">
        <v>12</v>
      </c>
      <c r="AC5" s="160"/>
      <c r="AD5" s="23">
        <v>1</v>
      </c>
      <c r="AE5" s="23">
        <v>2</v>
      </c>
      <c r="AF5" s="23">
        <v>3</v>
      </c>
      <c r="AG5" s="23">
        <v>4</v>
      </c>
      <c r="AH5" s="23">
        <v>5</v>
      </c>
      <c r="AI5" s="23">
        <v>6</v>
      </c>
      <c r="AJ5" s="23">
        <v>7</v>
      </c>
      <c r="AK5" s="23">
        <v>8</v>
      </c>
      <c r="AL5" s="23">
        <v>9</v>
      </c>
      <c r="AM5" s="23">
        <v>10</v>
      </c>
      <c r="AN5" s="23">
        <v>11</v>
      </c>
      <c r="AO5" s="23">
        <v>12</v>
      </c>
      <c r="AP5" s="160"/>
      <c r="AQ5" s="23">
        <v>1</v>
      </c>
      <c r="AR5" s="23">
        <v>2</v>
      </c>
      <c r="AS5" s="23">
        <v>3</v>
      </c>
      <c r="AT5" s="23">
        <v>4</v>
      </c>
      <c r="AU5" s="23">
        <v>5</v>
      </c>
      <c r="AV5" s="23">
        <v>6</v>
      </c>
      <c r="AW5" s="23">
        <v>7</v>
      </c>
      <c r="AX5" s="23">
        <v>8</v>
      </c>
      <c r="AY5" s="23">
        <v>9</v>
      </c>
      <c r="AZ5" s="23">
        <v>10</v>
      </c>
      <c r="BA5" s="23">
        <v>11</v>
      </c>
      <c r="BB5" s="23">
        <v>12</v>
      </c>
      <c r="BC5" s="160"/>
      <c r="BD5" s="23">
        <v>1</v>
      </c>
      <c r="BE5" s="23">
        <v>2</v>
      </c>
      <c r="BF5" s="23">
        <v>3</v>
      </c>
      <c r="BG5" s="23">
        <v>4</v>
      </c>
      <c r="BH5" s="23">
        <v>5</v>
      </c>
      <c r="BI5" s="23">
        <v>6</v>
      </c>
      <c r="BJ5" s="23">
        <v>7</v>
      </c>
      <c r="BK5" s="23">
        <v>8</v>
      </c>
      <c r="BL5" s="23">
        <v>9</v>
      </c>
      <c r="BM5" s="23">
        <v>10</v>
      </c>
      <c r="BN5" s="23">
        <v>11</v>
      </c>
      <c r="BO5" s="23">
        <v>12</v>
      </c>
      <c r="BP5" s="160"/>
      <c r="BQ5" s="23">
        <v>1</v>
      </c>
      <c r="BR5" s="23">
        <v>2</v>
      </c>
      <c r="BS5" s="23">
        <v>3</v>
      </c>
      <c r="BT5" s="23">
        <v>4</v>
      </c>
      <c r="BU5" s="23">
        <v>5</v>
      </c>
      <c r="BV5" s="23">
        <v>6</v>
      </c>
      <c r="BW5" s="23">
        <v>7</v>
      </c>
      <c r="BX5" s="23">
        <v>8</v>
      </c>
      <c r="BY5" s="23">
        <v>9</v>
      </c>
      <c r="BZ5" s="23">
        <v>10</v>
      </c>
      <c r="CA5" s="23">
        <v>11</v>
      </c>
      <c r="CB5" s="23">
        <v>12</v>
      </c>
      <c r="CC5" s="160"/>
      <c r="CD5" s="23">
        <v>1</v>
      </c>
      <c r="CE5" s="23">
        <v>2</v>
      </c>
      <c r="CF5" s="23">
        <v>3</v>
      </c>
      <c r="CG5" s="23">
        <v>4</v>
      </c>
      <c r="CH5" s="23">
        <v>5</v>
      </c>
      <c r="CI5" s="23">
        <v>6</v>
      </c>
      <c r="CJ5" s="23">
        <v>7</v>
      </c>
      <c r="CK5" s="23">
        <v>8</v>
      </c>
      <c r="CL5" s="23">
        <v>9</v>
      </c>
      <c r="CM5" s="23">
        <v>10</v>
      </c>
      <c r="CN5" s="23">
        <v>11</v>
      </c>
      <c r="CO5" s="23">
        <v>12</v>
      </c>
      <c r="CP5" s="160"/>
      <c r="CQ5" s="23">
        <v>1</v>
      </c>
      <c r="CR5" s="23">
        <v>2</v>
      </c>
      <c r="CS5" s="23">
        <v>3</v>
      </c>
      <c r="CT5" s="23">
        <v>4</v>
      </c>
      <c r="CU5" s="23">
        <v>5</v>
      </c>
      <c r="CV5" s="23">
        <v>6</v>
      </c>
      <c r="CW5" s="23">
        <v>7</v>
      </c>
      <c r="CX5" s="23">
        <v>8</v>
      </c>
      <c r="CY5" s="23">
        <v>9</v>
      </c>
      <c r="CZ5" s="23">
        <v>10</v>
      </c>
      <c r="DA5" s="23">
        <v>11</v>
      </c>
      <c r="DB5" s="23">
        <v>12</v>
      </c>
      <c r="DC5" s="160"/>
    </row>
    <row r="6" spans="2:107">
      <c r="B6" s="234" t="s">
        <v>147</v>
      </c>
      <c r="C6" s="239">
        <f t="shared" ref="C6:O6" si="0">SUM(C7:C10)</f>
        <v>3564731.6</v>
      </c>
      <c r="D6" s="1">
        <f t="shared" si="0"/>
        <v>50000</v>
      </c>
      <c r="E6" s="1">
        <f t="shared" si="0"/>
        <v>50000</v>
      </c>
      <c r="F6" s="1">
        <f t="shared" si="0"/>
        <v>833.33333333333337</v>
      </c>
      <c r="G6" s="1">
        <f t="shared" si="0"/>
        <v>833.33333333333337</v>
      </c>
      <c r="H6" s="1">
        <f t="shared" si="0"/>
        <v>833.33333333333337</v>
      </c>
      <c r="I6" s="1">
        <f t="shared" si="0"/>
        <v>833.33333333333337</v>
      </c>
      <c r="J6" s="1">
        <f t="shared" si="0"/>
        <v>833.33333333333337</v>
      </c>
      <c r="K6" s="1">
        <f t="shared" si="0"/>
        <v>833.33333333333337</v>
      </c>
      <c r="L6" s="1">
        <f t="shared" si="0"/>
        <v>833.33333333333337</v>
      </c>
      <c r="M6" s="1">
        <f t="shared" si="0"/>
        <v>833.33333333333337</v>
      </c>
      <c r="N6" s="1">
        <f t="shared" si="0"/>
        <v>833.33333333333337</v>
      </c>
      <c r="O6" s="1">
        <f t="shared" si="0"/>
        <v>833.33333333333337</v>
      </c>
      <c r="P6" s="2">
        <f t="shared" ref="P6:P9" si="1">SUM(D6:O6)</f>
        <v>108333.33333333328</v>
      </c>
      <c r="Q6" s="1">
        <f t="shared" ref="Q6:AB6" si="2">SUM(Q7:Q10)</f>
        <v>84166.666666666657</v>
      </c>
      <c r="R6" s="1">
        <f t="shared" si="2"/>
        <v>84166.666666666657</v>
      </c>
      <c r="S6" s="1">
        <f t="shared" si="2"/>
        <v>84183.333333333328</v>
      </c>
      <c r="T6" s="1">
        <f t="shared" si="2"/>
        <v>84183.333333333328</v>
      </c>
      <c r="U6" s="1">
        <f t="shared" si="2"/>
        <v>84183.333333333328</v>
      </c>
      <c r="V6" s="1">
        <f t="shared" si="2"/>
        <v>84183.333333333328</v>
      </c>
      <c r="W6" s="1">
        <f t="shared" si="2"/>
        <v>4166.666666666667</v>
      </c>
      <c r="X6" s="1">
        <f t="shared" si="2"/>
        <v>4166.666666666667</v>
      </c>
      <c r="Y6" s="1">
        <f t="shared" si="2"/>
        <v>4166.666666666667</v>
      </c>
      <c r="Z6" s="1">
        <f t="shared" si="2"/>
        <v>4166.666666666667</v>
      </c>
      <c r="AA6" s="1">
        <f t="shared" si="2"/>
        <v>4166.666666666667</v>
      </c>
      <c r="AB6" s="1">
        <f t="shared" si="2"/>
        <v>4166.666666666667</v>
      </c>
      <c r="AC6" s="2">
        <f>SUM(Q6:AB6)</f>
        <v>530066.66666666663</v>
      </c>
      <c r="AD6" s="1">
        <f t="shared" ref="AD6:AO6" si="3">SUM(AD7:AD10)</f>
        <v>4166.666666666667</v>
      </c>
      <c r="AE6" s="1">
        <f t="shared" si="3"/>
        <v>4166.666666666667</v>
      </c>
      <c r="AF6" s="1">
        <f t="shared" si="3"/>
        <v>4166.666666666667</v>
      </c>
      <c r="AG6" s="1">
        <f t="shared" si="3"/>
        <v>4166.666666666667</v>
      </c>
      <c r="AH6" s="1">
        <f t="shared" si="3"/>
        <v>4166.666666666667</v>
      </c>
      <c r="AI6" s="1">
        <f t="shared" si="3"/>
        <v>4166.666666666667</v>
      </c>
      <c r="AJ6" s="1">
        <f t="shared" si="3"/>
        <v>4250</v>
      </c>
      <c r="AK6" s="1">
        <f t="shared" si="3"/>
        <v>4250</v>
      </c>
      <c r="AL6" s="1">
        <f t="shared" si="3"/>
        <v>4250</v>
      </c>
      <c r="AM6" s="1">
        <f t="shared" si="3"/>
        <v>4250</v>
      </c>
      <c r="AN6" s="1">
        <f t="shared" si="3"/>
        <v>4250</v>
      </c>
      <c r="AO6" s="1">
        <f t="shared" si="3"/>
        <v>4250</v>
      </c>
      <c r="AP6" s="2">
        <f>SUM(AD6:AO6)</f>
        <v>50500</v>
      </c>
      <c r="AQ6" s="1">
        <f t="shared" ref="AQ6:BB6" si="4">SUM(AQ7:AQ10)</f>
        <v>170916.66666666666</v>
      </c>
      <c r="AR6" s="1">
        <f t="shared" si="4"/>
        <v>170916.66666666666</v>
      </c>
      <c r="AS6" s="1">
        <f t="shared" si="4"/>
        <v>170916.66666666666</v>
      </c>
      <c r="AT6" s="1">
        <f t="shared" si="4"/>
        <v>170916.66666666666</v>
      </c>
      <c r="AU6" s="1">
        <f t="shared" si="4"/>
        <v>170916.66666666666</v>
      </c>
      <c r="AV6" s="1">
        <f t="shared" si="4"/>
        <v>170916.66666666666</v>
      </c>
      <c r="AW6" s="1">
        <f t="shared" si="4"/>
        <v>171001.66666666666</v>
      </c>
      <c r="AX6" s="1">
        <f t="shared" si="4"/>
        <v>171001.66666666666</v>
      </c>
      <c r="AY6" s="1">
        <f t="shared" si="4"/>
        <v>171001.66666666666</v>
      </c>
      <c r="AZ6" s="1">
        <f t="shared" si="4"/>
        <v>171001.66666666666</v>
      </c>
      <c r="BA6" s="1">
        <f t="shared" si="4"/>
        <v>171001.66666666666</v>
      </c>
      <c r="BB6" s="1">
        <f t="shared" si="4"/>
        <v>171001.66666666666</v>
      </c>
      <c r="BC6" s="2">
        <f>SUM(AQ6:BB6)</f>
        <v>2051510.0000000002</v>
      </c>
      <c r="BD6" s="1">
        <f t="shared" ref="BD6:BO6" si="5">SUM(BD7:BD10)</f>
        <v>16666.666666666668</v>
      </c>
      <c r="BE6" s="1">
        <f t="shared" si="5"/>
        <v>16666.666666666668</v>
      </c>
      <c r="BF6" s="1">
        <f t="shared" si="5"/>
        <v>16666.666666666668</v>
      </c>
      <c r="BG6" s="1">
        <f t="shared" si="5"/>
        <v>16666.666666666668</v>
      </c>
      <c r="BH6" s="1">
        <f t="shared" si="5"/>
        <v>16666.666666666668</v>
      </c>
      <c r="BI6" s="1">
        <f t="shared" si="5"/>
        <v>16666.666666666668</v>
      </c>
      <c r="BJ6" s="1">
        <f t="shared" si="5"/>
        <v>16666.666666666668</v>
      </c>
      <c r="BK6" s="1">
        <f t="shared" si="5"/>
        <v>16666.666666666668</v>
      </c>
      <c r="BL6" s="1">
        <f t="shared" si="5"/>
        <v>16666.666666666668</v>
      </c>
      <c r="BM6" s="1">
        <f t="shared" si="5"/>
        <v>16666.666666666668</v>
      </c>
      <c r="BN6" s="1">
        <f t="shared" si="5"/>
        <v>16666.666666666668</v>
      </c>
      <c r="BO6" s="1">
        <f t="shared" si="5"/>
        <v>16666.666666666668</v>
      </c>
      <c r="BP6" s="2">
        <f>SUM(BD6:BO6)</f>
        <v>199999.99999999997</v>
      </c>
      <c r="BQ6" s="1">
        <f t="shared" ref="BQ6:CB6" si="6">SUM(BQ7:BQ10)</f>
        <v>17000</v>
      </c>
      <c r="BR6" s="1">
        <f t="shared" si="6"/>
        <v>17000</v>
      </c>
      <c r="BS6" s="1">
        <f t="shared" si="6"/>
        <v>17000</v>
      </c>
      <c r="BT6" s="1">
        <f t="shared" si="6"/>
        <v>17000</v>
      </c>
      <c r="BU6" s="1">
        <f t="shared" si="6"/>
        <v>17000</v>
      </c>
      <c r="BV6" s="1">
        <f t="shared" si="6"/>
        <v>17000</v>
      </c>
      <c r="BW6" s="1">
        <f t="shared" si="6"/>
        <v>17000</v>
      </c>
      <c r="BX6" s="1">
        <f t="shared" si="6"/>
        <v>17000</v>
      </c>
      <c r="BY6" s="1">
        <f t="shared" si="6"/>
        <v>17000</v>
      </c>
      <c r="BZ6" s="1">
        <f t="shared" si="6"/>
        <v>17000</v>
      </c>
      <c r="CA6" s="1">
        <f t="shared" si="6"/>
        <v>17000</v>
      </c>
      <c r="CB6" s="1">
        <f t="shared" si="6"/>
        <v>17000</v>
      </c>
      <c r="CC6" s="2">
        <f>SUM(BQ6:CB6)</f>
        <v>204000</v>
      </c>
      <c r="CD6" s="1">
        <f t="shared" ref="CD6:CO6" si="7">SUM(CD7:CD10)</f>
        <v>17340</v>
      </c>
      <c r="CE6" s="1">
        <f t="shared" si="7"/>
        <v>17340</v>
      </c>
      <c r="CF6" s="1">
        <f t="shared" si="7"/>
        <v>17340</v>
      </c>
      <c r="CG6" s="1">
        <f t="shared" si="7"/>
        <v>17340</v>
      </c>
      <c r="CH6" s="1">
        <f t="shared" si="7"/>
        <v>17340</v>
      </c>
      <c r="CI6" s="1">
        <f t="shared" si="7"/>
        <v>17340</v>
      </c>
      <c r="CJ6" s="1">
        <f t="shared" si="7"/>
        <v>17340</v>
      </c>
      <c r="CK6" s="1">
        <f t="shared" si="7"/>
        <v>17340</v>
      </c>
      <c r="CL6" s="1">
        <f t="shared" si="7"/>
        <v>17340</v>
      </c>
      <c r="CM6" s="1">
        <f t="shared" si="7"/>
        <v>17340</v>
      </c>
      <c r="CN6" s="1">
        <f t="shared" si="7"/>
        <v>17340</v>
      </c>
      <c r="CO6" s="1">
        <f t="shared" si="7"/>
        <v>17340</v>
      </c>
      <c r="CP6" s="2">
        <f>SUM(CD6:CO6)</f>
        <v>208080</v>
      </c>
      <c r="CQ6" s="1">
        <f t="shared" ref="CQ6:DB6" si="8">SUM(CQ7:CQ10)</f>
        <v>17686.8</v>
      </c>
      <c r="CR6" s="1">
        <f t="shared" si="8"/>
        <v>17686.8</v>
      </c>
      <c r="CS6" s="1">
        <f t="shared" si="8"/>
        <v>17686.8</v>
      </c>
      <c r="CT6" s="1">
        <f t="shared" si="8"/>
        <v>17686.8</v>
      </c>
      <c r="CU6" s="1">
        <f t="shared" si="8"/>
        <v>17686.8</v>
      </c>
      <c r="CV6" s="1">
        <f t="shared" si="8"/>
        <v>17686.8</v>
      </c>
      <c r="CW6" s="1">
        <f t="shared" si="8"/>
        <v>17686.8</v>
      </c>
      <c r="CX6" s="1">
        <f t="shared" si="8"/>
        <v>17686.8</v>
      </c>
      <c r="CY6" s="1">
        <f t="shared" si="8"/>
        <v>17686.8</v>
      </c>
      <c r="CZ6" s="1">
        <f t="shared" si="8"/>
        <v>17686.8</v>
      </c>
      <c r="DA6" s="1">
        <f t="shared" si="8"/>
        <v>17686.8</v>
      </c>
      <c r="DB6" s="1">
        <f t="shared" si="8"/>
        <v>17686.8</v>
      </c>
      <c r="DC6" s="2">
        <f>SUM(CQ6:DB6)</f>
        <v>212241.59999999995</v>
      </c>
    </row>
    <row r="7" spans="2:107">
      <c r="B7" s="319" t="str">
        <f>Assumptions!D12</f>
        <v>SaaS Phase</v>
      </c>
      <c r="C7" s="321">
        <f>C13+C19</f>
        <v>113400</v>
      </c>
      <c r="D7" s="161">
        <f>D13+D19</f>
        <v>50000</v>
      </c>
      <c r="E7" s="161">
        <f t="shared" ref="E7:O7" si="9">E13+E19</f>
        <v>50000</v>
      </c>
      <c r="F7" s="161">
        <f t="shared" si="9"/>
        <v>833.33333333333337</v>
      </c>
      <c r="G7" s="161">
        <f t="shared" si="9"/>
        <v>833.33333333333337</v>
      </c>
      <c r="H7" s="161">
        <f t="shared" si="9"/>
        <v>833.33333333333337</v>
      </c>
      <c r="I7" s="161">
        <f t="shared" si="9"/>
        <v>833.33333333333337</v>
      </c>
      <c r="J7" s="161">
        <f t="shared" si="9"/>
        <v>833.33333333333337</v>
      </c>
      <c r="K7" s="161">
        <f t="shared" si="9"/>
        <v>833.33333333333337</v>
      </c>
      <c r="L7" s="161">
        <f t="shared" si="9"/>
        <v>833.33333333333337</v>
      </c>
      <c r="M7" s="161">
        <f t="shared" si="9"/>
        <v>833.33333333333337</v>
      </c>
      <c r="N7" s="161">
        <f t="shared" si="9"/>
        <v>833.33333333333337</v>
      </c>
      <c r="O7" s="161">
        <f t="shared" si="9"/>
        <v>833.33333333333337</v>
      </c>
      <c r="P7" s="323">
        <f t="shared" si="1"/>
        <v>108333.33333333328</v>
      </c>
      <c r="Q7" s="161">
        <f>Q13+Q19</f>
        <v>833.33333333333337</v>
      </c>
      <c r="R7" s="161">
        <f t="shared" ref="R7:AB7" si="10">R13+R19</f>
        <v>833.33333333333337</v>
      </c>
      <c r="S7" s="161">
        <f t="shared" si="10"/>
        <v>850</v>
      </c>
      <c r="T7" s="161">
        <f t="shared" si="10"/>
        <v>850</v>
      </c>
      <c r="U7" s="161">
        <f t="shared" si="10"/>
        <v>850</v>
      </c>
      <c r="V7" s="161">
        <f t="shared" si="10"/>
        <v>850</v>
      </c>
      <c r="W7" s="161">
        <f t="shared" si="10"/>
        <v>0</v>
      </c>
      <c r="X7" s="161">
        <f t="shared" si="10"/>
        <v>0</v>
      </c>
      <c r="Y7" s="161">
        <f t="shared" si="10"/>
        <v>0</v>
      </c>
      <c r="Z7" s="161">
        <f t="shared" si="10"/>
        <v>0</v>
      </c>
      <c r="AA7" s="161">
        <f t="shared" si="10"/>
        <v>0</v>
      </c>
      <c r="AB7" s="161">
        <f t="shared" si="10"/>
        <v>0</v>
      </c>
      <c r="AC7" s="323">
        <f>SUM(Q7:AB7)</f>
        <v>5066.666666666667</v>
      </c>
      <c r="AD7" s="161">
        <f>AD13+AD19</f>
        <v>0</v>
      </c>
      <c r="AE7" s="161">
        <f t="shared" ref="AE7:AO7" si="11">AE13+AE19</f>
        <v>0</v>
      </c>
      <c r="AF7" s="161">
        <f t="shared" si="11"/>
        <v>0</v>
      </c>
      <c r="AG7" s="161">
        <f t="shared" si="11"/>
        <v>0</v>
      </c>
      <c r="AH7" s="161">
        <f t="shared" si="11"/>
        <v>0</v>
      </c>
      <c r="AI7" s="161">
        <f t="shared" si="11"/>
        <v>0</v>
      </c>
      <c r="AJ7" s="161">
        <f t="shared" si="11"/>
        <v>0</v>
      </c>
      <c r="AK7" s="161">
        <f t="shared" si="11"/>
        <v>0</v>
      </c>
      <c r="AL7" s="161">
        <f t="shared" si="11"/>
        <v>0</v>
      </c>
      <c r="AM7" s="161">
        <f t="shared" si="11"/>
        <v>0</v>
      </c>
      <c r="AN7" s="161">
        <f t="shared" si="11"/>
        <v>0</v>
      </c>
      <c r="AO7" s="161">
        <f t="shared" si="11"/>
        <v>0</v>
      </c>
      <c r="AP7" s="323">
        <f>SUM(AD7:AO7)</f>
        <v>0</v>
      </c>
      <c r="AQ7" s="161">
        <f>AQ13+AQ19</f>
        <v>0</v>
      </c>
      <c r="AR7" s="161">
        <f t="shared" ref="AR7:BB7" si="12">AR13+AR19</f>
        <v>0</v>
      </c>
      <c r="AS7" s="161">
        <f t="shared" si="12"/>
        <v>0</v>
      </c>
      <c r="AT7" s="161">
        <f t="shared" si="12"/>
        <v>0</v>
      </c>
      <c r="AU7" s="161">
        <f t="shared" si="12"/>
        <v>0</v>
      </c>
      <c r="AV7" s="161">
        <f t="shared" si="12"/>
        <v>0</v>
      </c>
      <c r="AW7" s="161">
        <f t="shared" si="12"/>
        <v>0</v>
      </c>
      <c r="AX7" s="161">
        <f t="shared" si="12"/>
        <v>0</v>
      </c>
      <c r="AY7" s="161">
        <f t="shared" si="12"/>
        <v>0</v>
      </c>
      <c r="AZ7" s="161">
        <f t="shared" si="12"/>
        <v>0</v>
      </c>
      <c r="BA7" s="161">
        <f t="shared" si="12"/>
        <v>0</v>
      </c>
      <c r="BB7" s="161">
        <f t="shared" si="12"/>
        <v>0</v>
      </c>
      <c r="BC7" s="323">
        <f>SUM(AQ7:BB7)</f>
        <v>0</v>
      </c>
      <c r="BD7" s="161">
        <f>BD13+BD19</f>
        <v>0</v>
      </c>
      <c r="BE7" s="161">
        <f t="shared" ref="BE7:BO7" si="13">BE13+BE19</f>
        <v>0</v>
      </c>
      <c r="BF7" s="161">
        <f t="shared" si="13"/>
        <v>0</v>
      </c>
      <c r="BG7" s="161">
        <f t="shared" si="13"/>
        <v>0</v>
      </c>
      <c r="BH7" s="161">
        <f t="shared" si="13"/>
        <v>0</v>
      </c>
      <c r="BI7" s="161">
        <f t="shared" si="13"/>
        <v>0</v>
      </c>
      <c r="BJ7" s="161">
        <f t="shared" si="13"/>
        <v>0</v>
      </c>
      <c r="BK7" s="161">
        <f t="shared" si="13"/>
        <v>0</v>
      </c>
      <c r="BL7" s="161">
        <f t="shared" si="13"/>
        <v>0</v>
      </c>
      <c r="BM7" s="161">
        <f t="shared" si="13"/>
        <v>0</v>
      </c>
      <c r="BN7" s="161">
        <f t="shared" si="13"/>
        <v>0</v>
      </c>
      <c r="BO7" s="161">
        <f t="shared" si="13"/>
        <v>0</v>
      </c>
      <c r="BP7" s="323">
        <f>SUM(BD7:BO7)</f>
        <v>0</v>
      </c>
      <c r="BQ7" s="161">
        <f>BQ13+BQ19</f>
        <v>0</v>
      </c>
      <c r="BR7" s="161">
        <f t="shared" ref="BR7:CB7" si="14">BR13+BR19</f>
        <v>0</v>
      </c>
      <c r="BS7" s="161">
        <f t="shared" si="14"/>
        <v>0</v>
      </c>
      <c r="BT7" s="161">
        <f t="shared" si="14"/>
        <v>0</v>
      </c>
      <c r="BU7" s="161">
        <f t="shared" si="14"/>
        <v>0</v>
      </c>
      <c r="BV7" s="161">
        <f t="shared" si="14"/>
        <v>0</v>
      </c>
      <c r="BW7" s="161">
        <f t="shared" si="14"/>
        <v>0</v>
      </c>
      <c r="BX7" s="161">
        <f t="shared" si="14"/>
        <v>0</v>
      </c>
      <c r="BY7" s="161">
        <f t="shared" si="14"/>
        <v>0</v>
      </c>
      <c r="BZ7" s="161">
        <f t="shared" si="14"/>
        <v>0</v>
      </c>
      <c r="CA7" s="161">
        <f t="shared" si="14"/>
        <v>0</v>
      </c>
      <c r="CB7" s="161">
        <f t="shared" si="14"/>
        <v>0</v>
      </c>
      <c r="CC7" s="323">
        <f>SUM(BQ7:CB7)</f>
        <v>0</v>
      </c>
      <c r="CD7" s="161">
        <f>CD13+CD19</f>
        <v>0</v>
      </c>
      <c r="CE7" s="161">
        <f t="shared" ref="CE7:CO7" si="15">CE13+CE19</f>
        <v>0</v>
      </c>
      <c r="CF7" s="161">
        <f t="shared" si="15"/>
        <v>0</v>
      </c>
      <c r="CG7" s="161">
        <f t="shared" si="15"/>
        <v>0</v>
      </c>
      <c r="CH7" s="161">
        <f t="shared" si="15"/>
        <v>0</v>
      </c>
      <c r="CI7" s="161">
        <f t="shared" si="15"/>
        <v>0</v>
      </c>
      <c r="CJ7" s="161">
        <f t="shared" si="15"/>
        <v>0</v>
      </c>
      <c r="CK7" s="161">
        <f t="shared" si="15"/>
        <v>0</v>
      </c>
      <c r="CL7" s="161">
        <f t="shared" si="15"/>
        <v>0</v>
      </c>
      <c r="CM7" s="161">
        <f t="shared" si="15"/>
        <v>0</v>
      </c>
      <c r="CN7" s="161">
        <f t="shared" si="15"/>
        <v>0</v>
      </c>
      <c r="CO7" s="161">
        <f t="shared" si="15"/>
        <v>0</v>
      </c>
      <c r="CP7" s="323">
        <f>SUM(CD7:CO7)</f>
        <v>0</v>
      </c>
      <c r="CQ7" s="161">
        <f>CQ13+CQ19</f>
        <v>0</v>
      </c>
      <c r="CR7" s="161">
        <f t="shared" ref="CR7:DB7" si="16">CR13+CR19</f>
        <v>0</v>
      </c>
      <c r="CS7" s="161">
        <f t="shared" si="16"/>
        <v>0</v>
      </c>
      <c r="CT7" s="161">
        <f t="shared" si="16"/>
        <v>0</v>
      </c>
      <c r="CU7" s="161">
        <f t="shared" si="16"/>
        <v>0</v>
      </c>
      <c r="CV7" s="161">
        <f t="shared" si="16"/>
        <v>0</v>
      </c>
      <c r="CW7" s="161">
        <f t="shared" si="16"/>
        <v>0</v>
      </c>
      <c r="CX7" s="161">
        <f t="shared" si="16"/>
        <v>0</v>
      </c>
      <c r="CY7" s="161">
        <f t="shared" si="16"/>
        <v>0</v>
      </c>
      <c r="CZ7" s="161">
        <f t="shared" si="16"/>
        <v>0</v>
      </c>
      <c r="DA7" s="161">
        <f t="shared" si="16"/>
        <v>0</v>
      </c>
      <c r="DB7" s="161">
        <f t="shared" si="16"/>
        <v>0</v>
      </c>
      <c r="DC7" s="323">
        <f>SUM(CQ7:DB7)</f>
        <v>0</v>
      </c>
    </row>
    <row r="8" spans="2:107">
      <c r="B8" s="319" t="str">
        <f>Assumptions!E12</f>
        <v>PaaS Phase</v>
      </c>
      <c r="C8" s="321">
        <f t="shared" ref="C8:D9" si="17">C14+C20</f>
        <v>627010</v>
      </c>
      <c r="D8" s="161">
        <f t="shared" si="17"/>
        <v>0</v>
      </c>
      <c r="E8" s="161">
        <f t="shared" ref="E8:O8" si="18">E14+E20</f>
        <v>0</v>
      </c>
      <c r="F8" s="161">
        <f t="shared" si="18"/>
        <v>0</v>
      </c>
      <c r="G8" s="161">
        <f t="shared" si="18"/>
        <v>0</v>
      </c>
      <c r="H8" s="161">
        <f t="shared" si="18"/>
        <v>0</v>
      </c>
      <c r="I8" s="161">
        <f t="shared" si="18"/>
        <v>0</v>
      </c>
      <c r="J8" s="161">
        <f t="shared" si="18"/>
        <v>0</v>
      </c>
      <c r="K8" s="161">
        <f t="shared" si="18"/>
        <v>0</v>
      </c>
      <c r="L8" s="161">
        <f t="shared" si="18"/>
        <v>0</v>
      </c>
      <c r="M8" s="161">
        <f t="shared" si="18"/>
        <v>0</v>
      </c>
      <c r="N8" s="161">
        <f t="shared" si="18"/>
        <v>0</v>
      </c>
      <c r="O8" s="161">
        <f t="shared" si="18"/>
        <v>0</v>
      </c>
      <c r="P8" s="323">
        <f t="shared" si="1"/>
        <v>0</v>
      </c>
      <c r="Q8" s="161">
        <f t="shared" ref="Q8:AB8" si="19">Q14+Q20</f>
        <v>83333.333333333328</v>
      </c>
      <c r="R8" s="161">
        <f t="shared" si="19"/>
        <v>83333.333333333328</v>
      </c>
      <c r="S8" s="161">
        <f t="shared" si="19"/>
        <v>83333.333333333328</v>
      </c>
      <c r="T8" s="161">
        <f t="shared" si="19"/>
        <v>83333.333333333328</v>
      </c>
      <c r="U8" s="161">
        <f t="shared" si="19"/>
        <v>83333.333333333328</v>
      </c>
      <c r="V8" s="161">
        <f t="shared" si="19"/>
        <v>83333.333333333328</v>
      </c>
      <c r="W8" s="161">
        <f t="shared" si="19"/>
        <v>4166.666666666667</v>
      </c>
      <c r="X8" s="161">
        <f t="shared" si="19"/>
        <v>4166.666666666667</v>
      </c>
      <c r="Y8" s="161">
        <f t="shared" si="19"/>
        <v>4166.666666666667</v>
      </c>
      <c r="Z8" s="161">
        <f t="shared" si="19"/>
        <v>4166.666666666667</v>
      </c>
      <c r="AA8" s="161">
        <f t="shared" si="19"/>
        <v>4166.666666666667</v>
      </c>
      <c r="AB8" s="161">
        <f t="shared" si="19"/>
        <v>4166.666666666667</v>
      </c>
      <c r="AC8" s="323">
        <f t="shared" ref="AC8:AC9" si="20">SUM(Q8:AB8)</f>
        <v>525000</v>
      </c>
      <c r="AD8" s="161">
        <f t="shared" ref="AD8:AO8" si="21">AD14+AD20</f>
        <v>4166.666666666667</v>
      </c>
      <c r="AE8" s="161">
        <f t="shared" si="21"/>
        <v>4166.666666666667</v>
      </c>
      <c r="AF8" s="161">
        <f t="shared" si="21"/>
        <v>4166.666666666667</v>
      </c>
      <c r="AG8" s="161">
        <f t="shared" si="21"/>
        <v>4166.666666666667</v>
      </c>
      <c r="AH8" s="161">
        <f t="shared" si="21"/>
        <v>4166.666666666667</v>
      </c>
      <c r="AI8" s="161">
        <f t="shared" si="21"/>
        <v>4166.666666666667</v>
      </c>
      <c r="AJ8" s="161">
        <f t="shared" si="21"/>
        <v>4250</v>
      </c>
      <c r="AK8" s="161">
        <f t="shared" si="21"/>
        <v>4250</v>
      </c>
      <c r="AL8" s="161">
        <f t="shared" si="21"/>
        <v>4250</v>
      </c>
      <c r="AM8" s="161">
        <f t="shared" si="21"/>
        <v>4250</v>
      </c>
      <c r="AN8" s="161">
        <f t="shared" si="21"/>
        <v>4250</v>
      </c>
      <c r="AO8" s="161">
        <f t="shared" si="21"/>
        <v>4250</v>
      </c>
      <c r="AP8" s="323">
        <f t="shared" ref="AP8:AP9" si="22">SUM(AD8:AO8)</f>
        <v>50500</v>
      </c>
      <c r="AQ8" s="161">
        <f t="shared" ref="AQ8:BB8" si="23">AQ14+AQ20</f>
        <v>4250</v>
      </c>
      <c r="AR8" s="161">
        <f t="shared" si="23"/>
        <v>4250</v>
      </c>
      <c r="AS8" s="161">
        <f t="shared" si="23"/>
        <v>4250</v>
      </c>
      <c r="AT8" s="161">
        <f t="shared" si="23"/>
        <v>4250</v>
      </c>
      <c r="AU8" s="161">
        <f t="shared" si="23"/>
        <v>4250</v>
      </c>
      <c r="AV8" s="161">
        <f t="shared" si="23"/>
        <v>4250</v>
      </c>
      <c r="AW8" s="161">
        <f t="shared" si="23"/>
        <v>4335</v>
      </c>
      <c r="AX8" s="161">
        <f t="shared" si="23"/>
        <v>4335</v>
      </c>
      <c r="AY8" s="161">
        <f t="shared" si="23"/>
        <v>4335</v>
      </c>
      <c r="AZ8" s="161">
        <f t="shared" si="23"/>
        <v>4335</v>
      </c>
      <c r="BA8" s="161">
        <f t="shared" si="23"/>
        <v>4335</v>
      </c>
      <c r="BB8" s="161">
        <f t="shared" si="23"/>
        <v>4335</v>
      </c>
      <c r="BC8" s="323">
        <f t="shared" ref="BC8:BC9" si="24">SUM(AQ8:BB8)</f>
        <v>51510</v>
      </c>
      <c r="BD8" s="161">
        <f t="shared" ref="BD8:BO8" si="25">BD14+BD20</f>
        <v>0</v>
      </c>
      <c r="BE8" s="161">
        <f t="shared" si="25"/>
        <v>0</v>
      </c>
      <c r="BF8" s="161">
        <f t="shared" si="25"/>
        <v>0</v>
      </c>
      <c r="BG8" s="161">
        <f t="shared" si="25"/>
        <v>0</v>
      </c>
      <c r="BH8" s="161">
        <f t="shared" si="25"/>
        <v>0</v>
      </c>
      <c r="BI8" s="161">
        <f t="shared" si="25"/>
        <v>0</v>
      </c>
      <c r="BJ8" s="161">
        <f t="shared" si="25"/>
        <v>0</v>
      </c>
      <c r="BK8" s="161">
        <f t="shared" si="25"/>
        <v>0</v>
      </c>
      <c r="BL8" s="161">
        <f t="shared" si="25"/>
        <v>0</v>
      </c>
      <c r="BM8" s="161">
        <f t="shared" si="25"/>
        <v>0</v>
      </c>
      <c r="BN8" s="161">
        <f t="shared" si="25"/>
        <v>0</v>
      </c>
      <c r="BO8" s="161">
        <f t="shared" si="25"/>
        <v>0</v>
      </c>
      <c r="BP8" s="323">
        <f t="shared" ref="BP8:BP9" si="26">SUM(BD8:BO8)</f>
        <v>0</v>
      </c>
      <c r="BQ8" s="161">
        <f t="shared" ref="BQ8:CB8" si="27">BQ14+BQ20</f>
        <v>0</v>
      </c>
      <c r="BR8" s="161">
        <f t="shared" si="27"/>
        <v>0</v>
      </c>
      <c r="BS8" s="161">
        <f t="shared" si="27"/>
        <v>0</v>
      </c>
      <c r="BT8" s="161">
        <f t="shared" si="27"/>
        <v>0</v>
      </c>
      <c r="BU8" s="161">
        <f t="shared" si="27"/>
        <v>0</v>
      </c>
      <c r="BV8" s="161">
        <f t="shared" si="27"/>
        <v>0</v>
      </c>
      <c r="BW8" s="161">
        <f t="shared" si="27"/>
        <v>0</v>
      </c>
      <c r="BX8" s="161">
        <f t="shared" si="27"/>
        <v>0</v>
      </c>
      <c r="BY8" s="161">
        <f t="shared" si="27"/>
        <v>0</v>
      </c>
      <c r="BZ8" s="161">
        <f t="shared" si="27"/>
        <v>0</v>
      </c>
      <c r="CA8" s="161">
        <f t="shared" si="27"/>
        <v>0</v>
      </c>
      <c r="CB8" s="161">
        <f t="shared" si="27"/>
        <v>0</v>
      </c>
      <c r="CC8" s="323">
        <f t="shared" ref="CC8:CC9" si="28">SUM(BQ8:CB8)</f>
        <v>0</v>
      </c>
      <c r="CD8" s="161">
        <f t="shared" ref="CD8:CO8" si="29">CD14+CD20</f>
        <v>0</v>
      </c>
      <c r="CE8" s="161">
        <f t="shared" si="29"/>
        <v>0</v>
      </c>
      <c r="CF8" s="161">
        <f t="shared" si="29"/>
        <v>0</v>
      </c>
      <c r="CG8" s="161">
        <f t="shared" si="29"/>
        <v>0</v>
      </c>
      <c r="CH8" s="161">
        <f t="shared" si="29"/>
        <v>0</v>
      </c>
      <c r="CI8" s="161">
        <f t="shared" si="29"/>
        <v>0</v>
      </c>
      <c r="CJ8" s="161">
        <f t="shared" si="29"/>
        <v>0</v>
      </c>
      <c r="CK8" s="161">
        <f t="shared" si="29"/>
        <v>0</v>
      </c>
      <c r="CL8" s="161">
        <f t="shared" si="29"/>
        <v>0</v>
      </c>
      <c r="CM8" s="161">
        <f t="shared" si="29"/>
        <v>0</v>
      </c>
      <c r="CN8" s="161">
        <f t="shared" si="29"/>
        <v>0</v>
      </c>
      <c r="CO8" s="161">
        <f t="shared" si="29"/>
        <v>0</v>
      </c>
      <c r="CP8" s="323">
        <f t="shared" ref="CP8:CP9" si="30">SUM(CD8:CO8)</f>
        <v>0</v>
      </c>
      <c r="CQ8" s="161">
        <f t="shared" ref="CQ8:DB8" si="31">CQ14+CQ20</f>
        <v>0</v>
      </c>
      <c r="CR8" s="161">
        <f t="shared" si="31"/>
        <v>0</v>
      </c>
      <c r="CS8" s="161">
        <f t="shared" si="31"/>
        <v>0</v>
      </c>
      <c r="CT8" s="161">
        <f t="shared" si="31"/>
        <v>0</v>
      </c>
      <c r="CU8" s="161">
        <f t="shared" si="31"/>
        <v>0</v>
      </c>
      <c r="CV8" s="161">
        <f t="shared" si="31"/>
        <v>0</v>
      </c>
      <c r="CW8" s="161">
        <f t="shared" si="31"/>
        <v>0</v>
      </c>
      <c r="CX8" s="161">
        <f t="shared" si="31"/>
        <v>0</v>
      </c>
      <c r="CY8" s="161">
        <f t="shared" si="31"/>
        <v>0</v>
      </c>
      <c r="CZ8" s="161">
        <f t="shared" si="31"/>
        <v>0</v>
      </c>
      <c r="DA8" s="161">
        <f t="shared" si="31"/>
        <v>0</v>
      </c>
      <c r="DB8" s="161">
        <f t="shared" si="31"/>
        <v>0</v>
      </c>
      <c r="DC8" s="323">
        <f t="shared" ref="DC8:DC9" si="32">SUM(CQ8:DB8)</f>
        <v>0</v>
      </c>
    </row>
    <row r="9" spans="2:107">
      <c r="B9" s="319" t="str">
        <f>Assumptions!F12</f>
        <v>Baas Phase</v>
      </c>
      <c r="C9" s="321">
        <f t="shared" si="17"/>
        <v>2824321.6</v>
      </c>
      <c r="D9" s="161">
        <f t="shared" si="17"/>
        <v>0</v>
      </c>
      <c r="E9" s="161">
        <f t="shared" ref="E9:O9" si="33">E15+E21</f>
        <v>0</v>
      </c>
      <c r="F9" s="161">
        <f t="shared" si="33"/>
        <v>0</v>
      </c>
      <c r="G9" s="161">
        <f t="shared" si="33"/>
        <v>0</v>
      </c>
      <c r="H9" s="161">
        <f t="shared" si="33"/>
        <v>0</v>
      </c>
      <c r="I9" s="161">
        <f t="shared" si="33"/>
        <v>0</v>
      </c>
      <c r="J9" s="161">
        <f t="shared" si="33"/>
        <v>0</v>
      </c>
      <c r="K9" s="161">
        <f t="shared" si="33"/>
        <v>0</v>
      </c>
      <c r="L9" s="161">
        <f t="shared" si="33"/>
        <v>0</v>
      </c>
      <c r="M9" s="161">
        <f t="shared" si="33"/>
        <v>0</v>
      </c>
      <c r="N9" s="161">
        <f t="shared" si="33"/>
        <v>0</v>
      </c>
      <c r="O9" s="161">
        <f t="shared" si="33"/>
        <v>0</v>
      </c>
      <c r="P9" s="323">
        <f t="shared" si="1"/>
        <v>0</v>
      </c>
      <c r="Q9" s="161">
        <f t="shared" ref="Q9:AB9" si="34">Q15+Q21</f>
        <v>0</v>
      </c>
      <c r="R9" s="161">
        <f t="shared" si="34"/>
        <v>0</v>
      </c>
      <c r="S9" s="161">
        <f t="shared" si="34"/>
        <v>0</v>
      </c>
      <c r="T9" s="161">
        <f t="shared" si="34"/>
        <v>0</v>
      </c>
      <c r="U9" s="161">
        <f t="shared" si="34"/>
        <v>0</v>
      </c>
      <c r="V9" s="161">
        <f t="shared" si="34"/>
        <v>0</v>
      </c>
      <c r="W9" s="161">
        <f t="shared" si="34"/>
        <v>0</v>
      </c>
      <c r="X9" s="161">
        <f t="shared" si="34"/>
        <v>0</v>
      </c>
      <c r="Y9" s="161">
        <f t="shared" si="34"/>
        <v>0</v>
      </c>
      <c r="Z9" s="161">
        <f t="shared" si="34"/>
        <v>0</v>
      </c>
      <c r="AA9" s="161">
        <f t="shared" si="34"/>
        <v>0</v>
      </c>
      <c r="AB9" s="161">
        <f t="shared" si="34"/>
        <v>0</v>
      </c>
      <c r="AC9" s="323">
        <f t="shared" si="20"/>
        <v>0</v>
      </c>
      <c r="AD9" s="161">
        <f t="shared" ref="AD9:AO9" si="35">AD15+AD21</f>
        <v>0</v>
      </c>
      <c r="AE9" s="161">
        <f t="shared" si="35"/>
        <v>0</v>
      </c>
      <c r="AF9" s="161">
        <f t="shared" si="35"/>
        <v>0</v>
      </c>
      <c r="AG9" s="161">
        <f t="shared" si="35"/>
        <v>0</v>
      </c>
      <c r="AH9" s="161">
        <f t="shared" si="35"/>
        <v>0</v>
      </c>
      <c r="AI9" s="161">
        <f t="shared" si="35"/>
        <v>0</v>
      </c>
      <c r="AJ9" s="161">
        <f t="shared" si="35"/>
        <v>0</v>
      </c>
      <c r="AK9" s="161">
        <f t="shared" si="35"/>
        <v>0</v>
      </c>
      <c r="AL9" s="161">
        <f t="shared" si="35"/>
        <v>0</v>
      </c>
      <c r="AM9" s="161">
        <f t="shared" si="35"/>
        <v>0</v>
      </c>
      <c r="AN9" s="161">
        <f t="shared" si="35"/>
        <v>0</v>
      </c>
      <c r="AO9" s="161">
        <f t="shared" si="35"/>
        <v>0</v>
      </c>
      <c r="AP9" s="323">
        <f t="shared" si="22"/>
        <v>0</v>
      </c>
      <c r="AQ9" s="161">
        <f t="shared" ref="AQ9:BB9" si="36">AQ15+AQ21</f>
        <v>166666.66666666666</v>
      </c>
      <c r="AR9" s="161">
        <f t="shared" si="36"/>
        <v>166666.66666666666</v>
      </c>
      <c r="AS9" s="161">
        <f t="shared" si="36"/>
        <v>166666.66666666666</v>
      </c>
      <c r="AT9" s="161">
        <f t="shared" si="36"/>
        <v>166666.66666666666</v>
      </c>
      <c r="AU9" s="161">
        <f t="shared" si="36"/>
        <v>166666.66666666666</v>
      </c>
      <c r="AV9" s="161">
        <f t="shared" si="36"/>
        <v>166666.66666666666</v>
      </c>
      <c r="AW9" s="161">
        <f t="shared" si="36"/>
        <v>166666.66666666666</v>
      </c>
      <c r="AX9" s="161">
        <f t="shared" si="36"/>
        <v>166666.66666666666</v>
      </c>
      <c r="AY9" s="161">
        <f t="shared" si="36"/>
        <v>166666.66666666666</v>
      </c>
      <c r="AZ9" s="161">
        <f t="shared" si="36"/>
        <v>166666.66666666666</v>
      </c>
      <c r="BA9" s="161">
        <f t="shared" si="36"/>
        <v>166666.66666666666</v>
      </c>
      <c r="BB9" s="161">
        <f t="shared" si="36"/>
        <v>166666.66666666666</v>
      </c>
      <c r="BC9" s="323">
        <f t="shared" si="24"/>
        <v>2000000.0000000002</v>
      </c>
      <c r="BD9" s="161">
        <f t="shared" ref="BD9:BO9" si="37">BD15+BD21</f>
        <v>16666.666666666668</v>
      </c>
      <c r="BE9" s="161">
        <f t="shared" si="37"/>
        <v>16666.666666666668</v>
      </c>
      <c r="BF9" s="161">
        <f t="shared" si="37"/>
        <v>16666.666666666668</v>
      </c>
      <c r="BG9" s="161">
        <f t="shared" si="37"/>
        <v>16666.666666666668</v>
      </c>
      <c r="BH9" s="161">
        <f t="shared" si="37"/>
        <v>16666.666666666668</v>
      </c>
      <c r="BI9" s="161">
        <f t="shared" si="37"/>
        <v>16666.666666666668</v>
      </c>
      <c r="BJ9" s="161">
        <f t="shared" si="37"/>
        <v>16666.666666666668</v>
      </c>
      <c r="BK9" s="161">
        <f t="shared" si="37"/>
        <v>16666.666666666668</v>
      </c>
      <c r="BL9" s="161">
        <f t="shared" si="37"/>
        <v>16666.666666666668</v>
      </c>
      <c r="BM9" s="161">
        <f t="shared" si="37"/>
        <v>16666.666666666668</v>
      </c>
      <c r="BN9" s="161">
        <f t="shared" si="37"/>
        <v>16666.666666666668</v>
      </c>
      <c r="BO9" s="161">
        <f t="shared" si="37"/>
        <v>16666.666666666668</v>
      </c>
      <c r="BP9" s="323">
        <f t="shared" si="26"/>
        <v>199999.99999999997</v>
      </c>
      <c r="BQ9" s="161">
        <f t="shared" ref="BQ9:CB9" si="38">BQ15+BQ21</f>
        <v>17000</v>
      </c>
      <c r="BR9" s="161">
        <f t="shared" si="38"/>
        <v>17000</v>
      </c>
      <c r="BS9" s="161">
        <f t="shared" si="38"/>
        <v>17000</v>
      </c>
      <c r="BT9" s="161">
        <f t="shared" si="38"/>
        <v>17000</v>
      </c>
      <c r="BU9" s="161">
        <f t="shared" si="38"/>
        <v>17000</v>
      </c>
      <c r="BV9" s="161">
        <f t="shared" si="38"/>
        <v>17000</v>
      </c>
      <c r="BW9" s="161">
        <f t="shared" si="38"/>
        <v>17000</v>
      </c>
      <c r="BX9" s="161">
        <f t="shared" si="38"/>
        <v>17000</v>
      </c>
      <c r="BY9" s="161">
        <f t="shared" si="38"/>
        <v>17000</v>
      </c>
      <c r="BZ9" s="161">
        <f t="shared" si="38"/>
        <v>17000</v>
      </c>
      <c r="CA9" s="161">
        <f t="shared" si="38"/>
        <v>17000</v>
      </c>
      <c r="CB9" s="161">
        <f t="shared" si="38"/>
        <v>17000</v>
      </c>
      <c r="CC9" s="323">
        <f t="shared" si="28"/>
        <v>204000</v>
      </c>
      <c r="CD9" s="161">
        <f t="shared" ref="CD9:CO9" si="39">CD15+CD21</f>
        <v>17340</v>
      </c>
      <c r="CE9" s="161">
        <f t="shared" si="39"/>
        <v>17340</v>
      </c>
      <c r="CF9" s="161">
        <f t="shared" si="39"/>
        <v>17340</v>
      </c>
      <c r="CG9" s="161">
        <f t="shared" si="39"/>
        <v>17340</v>
      </c>
      <c r="CH9" s="161">
        <f t="shared" si="39"/>
        <v>17340</v>
      </c>
      <c r="CI9" s="161">
        <f t="shared" si="39"/>
        <v>17340</v>
      </c>
      <c r="CJ9" s="161">
        <f t="shared" si="39"/>
        <v>17340</v>
      </c>
      <c r="CK9" s="161">
        <f t="shared" si="39"/>
        <v>17340</v>
      </c>
      <c r="CL9" s="161">
        <f t="shared" si="39"/>
        <v>17340</v>
      </c>
      <c r="CM9" s="161">
        <f t="shared" si="39"/>
        <v>17340</v>
      </c>
      <c r="CN9" s="161">
        <f t="shared" si="39"/>
        <v>17340</v>
      </c>
      <c r="CO9" s="161">
        <f t="shared" si="39"/>
        <v>17340</v>
      </c>
      <c r="CP9" s="323">
        <f t="shared" si="30"/>
        <v>208080</v>
      </c>
      <c r="CQ9" s="161">
        <f t="shared" ref="CQ9:DB9" si="40">CQ15+CQ21</f>
        <v>17686.8</v>
      </c>
      <c r="CR9" s="161">
        <f t="shared" si="40"/>
        <v>17686.8</v>
      </c>
      <c r="CS9" s="161">
        <f t="shared" si="40"/>
        <v>17686.8</v>
      </c>
      <c r="CT9" s="161">
        <f t="shared" si="40"/>
        <v>17686.8</v>
      </c>
      <c r="CU9" s="161">
        <f t="shared" si="40"/>
        <v>17686.8</v>
      </c>
      <c r="CV9" s="161">
        <f t="shared" si="40"/>
        <v>17686.8</v>
      </c>
      <c r="CW9" s="161">
        <f t="shared" si="40"/>
        <v>17686.8</v>
      </c>
      <c r="CX9" s="161">
        <f t="shared" si="40"/>
        <v>17686.8</v>
      </c>
      <c r="CY9" s="161">
        <f t="shared" si="40"/>
        <v>17686.8</v>
      </c>
      <c r="CZ9" s="161">
        <f t="shared" si="40"/>
        <v>17686.8</v>
      </c>
      <c r="DA9" s="161">
        <f t="shared" si="40"/>
        <v>17686.8</v>
      </c>
      <c r="DB9" s="161">
        <f t="shared" si="40"/>
        <v>17686.8</v>
      </c>
      <c r="DC9" s="323">
        <f t="shared" si="32"/>
        <v>212241.59999999995</v>
      </c>
    </row>
    <row r="10" spans="2:107">
      <c r="B10" s="320"/>
      <c r="C10" s="32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315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315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315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315"/>
      <c r="BD10" s="162"/>
      <c r="BE10" s="162"/>
      <c r="BF10" s="162"/>
      <c r="BG10" s="162"/>
      <c r="BH10" s="162"/>
      <c r="BI10" s="162"/>
      <c r="BJ10" s="162"/>
      <c r="BK10" s="162"/>
      <c r="BL10" s="162"/>
      <c r="BM10" s="162"/>
      <c r="BN10" s="162"/>
      <c r="BO10" s="162"/>
      <c r="BP10" s="315"/>
      <c r="BQ10" s="162"/>
      <c r="BR10" s="162"/>
      <c r="BS10" s="162"/>
      <c r="BT10" s="162"/>
      <c r="BU10" s="162"/>
      <c r="BV10" s="162"/>
      <c r="BW10" s="162"/>
      <c r="BX10" s="162"/>
      <c r="BY10" s="162"/>
      <c r="BZ10" s="162"/>
      <c r="CA10" s="162"/>
      <c r="CB10" s="162"/>
      <c r="CC10" s="315"/>
      <c r="CD10" s="162"/>
      <c r="CE10" s="162"/>
      <c r="CF10" s="162"/>
      <c r="CG10" s="162"/>
      <c r="CH10" s="162"/>
      <c r="CI10" s="162"/>
      <c r="CJ10" s="162"/>
      <c r="CK10" s="162"/>
      <c r="CL10" s="162"/>
      <c r="CM10" s="162"/>
      <c r="CN10" s="162"/>
      <c r="CO10" s="162"/>
      <c r="CP10" s="315"/>
      <c r="CQ10" s="162"/>
      <c r="CR10" s="162"/>
      <c r="CS10" s="162"/>
      <c r="CT10" s="162"/>
      <c r="CU10" s="162"/>
      <c r="CV10" s="162"/>
      <c r="CW10" s="162"/>
      <c r="CX10" s="162"/>
      <c r="CY10" s="162"/>
      <c r="CZ10" s="162"/>
      <c r="DA10" s="162"/>
      <c r="DB10" s="162"/>
      <c r="DC10" s="315"/>
    </row>
    <row r="12" spans="2:107">
      <c r="B12" s="332" t="s">
        <v>143</v>
      </c>
      <c r="C12" s="333">
        <f>SUM(C13:C16)</f>
        <v>2600000</v>
      </c>
      <c r="D12" s="334">
        <f>SUM(D13:D16)</f>
        <v>50000</v>
      </c>
      <c r="E12" s="334">
        <f t="shared" ref="E12:O12" si="41">SUM(E13:E16)</f>
        <v>50000</v>
      </c>
      <c r="F12" s="334">
        <f t="shared" si="41"/>
        <v>0</v>
      </c>
      <c r="G12" s="334">
        <f t="shared" si="41"/>
        <v>0</v>
      </c>
      <c r="H12" s="334">
        <f t="shared" si="41"/>
        <v>0</v>
      </c>
      <c r="I12" s="334">
        <f t="shared" si="41"/>
        <v>0</v>
      </c>
      <c r="J12" s="334">
        <f t="shared" si="41"/>
        <v>0</v>
      </c>
      <c r="K12" s="334">
        <f t="shared" si="41"/>
        <v>0</v>
      </c>
      <c r="L12" s="334">
        <f t="shared" si="41"/>
        <v>0</v>
      </c>
      <c r="M12" s="334">
        <f t="shared" si="41"/>
        <v>0</v>
      </c>
      <c r="N12" s="334">
        <f t="shared" si="41"/>
        <v>0</v>
      </c>
      <c r="O12" s="334">
        <f t="shared" si="41"/>
        <v>0</v>
      </c>
      <c r="P12" s="335">
        <f>SUM(D12:O12)</f>
        <v>100000</v>
      </c>
      <c r="Q12" s="334">
        <f>SUM(Q13:Q16)</f>
        <v>83333.333333333328</v>
      </c>
      <c r="R12" s="334">
        <f t="shared" ref="R12" si="42">SUM(R13:R16)</f>
        <v>83333.333333333328</v>
      </c>
      <c r="S12" s="334">
        <f t="shared" ref="S12" si="43">SUM(S13:S16)</f>
        <v>83333.333333333328</v>
      </c>
      <c r="T12" s="334">
        <f t="shared" ref="T12" si="44">SUM(T13:T16)</f>
        <v>83333.333333333328</v>
      </c>
      <c r="U12" s="334">
        <f t="shared" ref="U12" si="45">SUM(U13:U16)</f>
        <v>83333.333333333328</v>
      </c>
      <c r="V12" s="334">
        <f t="shared" ref="V12" si="46">SUM(V13:V16)</f>
        <v>83333.333333333328</v>
      </c>
      <c r="W12" s="334">
        <f t="shared" ref="W12" si="47">SUM(W13:W16)</f>
        <v>0</v>
      </c>
      <c r="X12" s="334">
        <f t="shared" ref="X12" si="48">SUM(X13:X16)</f>
        <v>0</v>
      </c>
      <c r="Y12" s="334">
        <f t="shared" ref="Y12" si="49">SUM(Y13:Y16)</f>
        <v>0</v>
      </c>
      <c r="Z12" s="334">
        <f t="shared" ref="Z12" si="50">SUM(Z13:Z16)</f>
        <v>0</v>
      </c>
      <c r="AA12" s="334">
        <f t="shared" ref="AA12" si="51">SUM(AA13:AA16)</f>
        <v>0</v>
      </c>
      <c r="AB12" s="334">
        <f t="shared" ref="AB12" si="52">SUM(AB13:AB16)</f>
        <v>0</v>
      </c>
      <c r="AC12" s="335">
        <f>SUM(Q12:AB12)</f>
        <v>499999.99999999994</v>
      </c>
      <c r="AD12" s="334">
        <f>SUM(AD13:AD16)</f>
        <v>0</v>
      </c>
      <c r="AE12" s="334">
        <f t="shared" ref="AE12" si="53">SUM(AE13:AE16)</f>
        <v>0</v>
      </c>
      <c r="AF12" s="334">
        <f t="shared" ref="AF12" si="54">SUM(AF13:AF16)</f>
        <v>0</v>
      </c>
      <c r="AG12" s="334">
        <f t="shared" ref="AG12" si="55">SUM(AG13:AG16)</f>
        <v>0</v>
      </c>
      <c r="AH12" s="334">
        <f t="shared" ref="AH12" si="56">SUM(AH13:AH16)</f>
        <v>0</v>
      </c>
      <c r="AI12" s="334">
        <f t="shared" ref="AI12" si="57">SUM(AI13:AI16)</f>
        <v>0</v>
      </c>
      <c r="AJ12" s="334">
        <f t="shared" ref="AJ12" si="58">SUM(AJ13:AJ16)</f>
        <v>0</v>
      </c>
      <c r="AK12" s="334">
        <f t="shared" ref="AK12" si="59">SUM(AK13:AK16)</f>
        <v>0</v>
      </c>
      <c r="AL12" s="334">
        <f t="shared" ref="AL12" si="60">SUM(AL13:AL16)</f>
        <v>0</v>
      </c>
      <c r="AM12" s="334">
        <f t="shared" ref="AM12" si="61">SUM(AM13:AM16)</f>
        <v>0</v>
      </c>
      <c r="AN12" s="334">
        <f t="shared" ref="AN12" si="62">SUM(AN13:AN16)</f>
        <v>0</v>
      </c>
      <c r="AO12" s="334">
        <f t="shared" ref="AO12" si="63">SUM(AO13:AO16)</f>
        <v>0</v>
      </c>
      <c r="AP12" s="335">
        <f>SUM(AD12:AO12)</f>
        <v>0</v>
      </c>
      <c r="AQ12" s="334">
        <f>SUM(AQ13:AQ16)</f>
        <v>166666.66666666666</v>
      </c>
      <c r="AR12" s="334">
        <f t="shared" ref="AR12" si="64">SUM(AR13:AR16)</f>
        <v>166666.66666666666</v>
      </c>
      <c r="AS12" s="334">
        <f t="shared" ref="AS12" si="65">SUM(AS13:AS16)</f>
        <v>166666.66666666666</v>
      </c>
      <c r="AT12" s="334">
        <f t="shared" ref="AT12" si="66">SUM(AT13:AT16)</f>
        <v>166666.66666666666</v>
      </c>
      <c r="AU12" s="334">
        <f t="shared" ref="AU12" si="67">SUM(AU13:AU16)</f>
        <v>166666.66666666666</v>
      </c>
      <c r="AV12" s="334">
        <f t="shared" ref="AV12" si="68">SUM(AV13:AV16)</f>
        <v>166666.66666666666</v>
      </c>
      <c r="AW12" s="334">
        <f t="shared" ref="AW12" si="69">SUM(AW13:AW16)</f>
        <v>166666.66666666666</v>
      </c>
      <c r="AX12" s="334">
        <f t="shared" ref="AX12" si="70">SUM(AX13:AX16)</f>
        <v>166666.66666666666</v>
      </c>
      <c r="AY12" s="334">
        <f t="shared" ref="AY12" si="71">SUM(AY13:AY16)</f>
        <v>166666.66666666666</v>
      </c>
      <c r="AZ12" s="334">
        <f t="shared" ref="AZ12" si="72">SUM(AZ13:AZ16)</f>
        <v>166666.66666666666</v>
      </c>
      <c r="BA12" s="334">
        <f t="shared" ref="BA12" si="73">SUM(BA13:BA16)</f>
        <v>166666.66666666666</v>
      </c>
      <c r="BB12" s="334">
        <f t="shared" ref="BB12" si="74">SUM(BB13:BB16)</f>
        <v>166666.66666666666</v>
      </c>
      <c r="BC12" s="335">
        <f>SUM(AQ12:BB12)</f>
        <v>2000000.0000000002</v>
      </c>
      <c r="BD12" s="334">
        <f>SUM(BD13:BD16)</f>
        <v>0</v>
      </c>
      <c r="BE12" s="334">
        <f t="shared" ref="BE12" si="75">SUM(BE13:BE16)</f>
        <v>0</v>
      </c>
      <c r="BF12" s="334">
        <f t="shared" ref="BF12" si="76">SUM(BF13:BF16)</f>
        <v>0</v>
      </c>
      <c r="BG12" s="334">
        <f t="shared" ref="BG12" si="77">SUM(BG13:BG16)</f>
        <v>0</v>
      </c>
      <c r="BH12" s="334">
        <f t="shared" ref="BH12" si="78">SUM(BH13:BH16)</f>
        <v>0</v>
      </c>
      <c r="BI12" s="334">
        <f t="shared" ref="BI12" si="79">SUM(BI13:BI16)</f>
        <v>0</v>
      </c>
      <c r="BJ12" s="334">
        <f t="shared" ref="BJ12" si="80">SUM(BJ13:BJ16)</f>
        <v>0</v>
      </c>
      <c r="BK12" s="334">
        <f t="shared" ref="BK12" si="81">SUM(BK13:BK16)</f>
        <v>0</v>
      </c>
      <c r="BL12" s="334">
        <f t="shared" ref="BL12" si="82">SUM(BL13:BL16)</f>
        <v>0</v>
      </c>
      <c r="BM12" s="334">
        <f t="shared" ref="BM12" si="83">SUM(BM13:BM16)</f>
        <v>0</v>
      </c>
      <c r="BN12" s="334">
        <f t="shared" ref="BN12" si="84">SUM(BN13:BN16)</f>
        <v>0</v>
      </c>
      <c r="BO12" s="334">
        <f t="shared" ref="BO12" si="85">SUM(BO13:BO16)</f>
        <v>0</v>
      </c>
      <c r="BP12" s="335">
        <f>SUM(BD12:BO12)</f>
        <v>0</v>
      </c>
      <c r="BQ12" s="334">
        <f>SUM(BQ13:BQ16)</f>
        <v>0</v>
      </c>
      <c r="BR12" s="334">
        <f t="shared" ref="BR12" si="86">SUM(BR13:BR16)</f>
        <v>0</v>
      </c>
      <c r="BS12" s="334">
        <f t="shared" ref="BS12" si="87">SUM(BS13:BS16)</f>
        <v>0</v>
      </c>
      <c r="BT12" s="334">
        <f t="shared" ref="BT12" si="88">SUM(BT13:BT16)</f>
        <v>0</v>
      </c>
      <c r="BU12" s="334">
        <f t="shared" ref="BU12" si="89">SUM(BU13:BU16)</f>
        <v>0</v>
      </c>
      <c r="BV12" s="334">
        <f t="shared" ref="BV12" si="90">SUM(BV13:BV16)</f>
        <v>0</v>
      </c>
      <c r="BW12" s="334">
        <f t="shared" ref="BW12" si="91">SUM(BW13:BW16)</f>
        <v>0</v>
      </c>
      <c r="BX12" s="334">
        <f t="shared" ref="BX12" si="92">SUM(BX13:BX16)</f>
        <v>0</v>
      </c>
      <c r="BY12" s="334">
        <f t="shared" ref="BY12" si="93">SUM(BY13:BY16)</f>
        <v>0</v>
      </c>
      <c r="BZ12" s="334">
        <f t="shared" ref="BZ12" si="94">SUM(BZ13:BZ16)</f>
        <v>0</v>
      </c>
      <c r="CA12" s="334">
        <f t="shared" ref="CA12" si="95">SUM(CA13:CA16)</f>
        <v>0</v>
      </c>
      <c r="CB12" s="334">
        <f t="shared" ref="CB12" si="96">SUM(CB13:CB16)</f>
        <v>0</v>
      </c>
      <c r="CC12" s="335">
        <f>SUM(BQ12:CB12)</f>
        <v>0</v>
      </c>
      <c r="CD12" s="334">
        <f>SUM(CD13:CD16)</f>
        <v>0</v>
      </c>
      <c r="CE12" s="334">
        <f t="shared" ref="CE12" si="97">SUM(CE13:CE16)</f>
        <v>0</v>
      </c>
      <c r="CF12" s="334">
        <f t="shared" ref="CF12" si="98">SUM(CF13:CF16)</f>
        <v>0</v>
      </c>
      <c r="CG12" s="334">
        <f t="shared" ref="CG12" si="99">SUM(CG13:CG16)</f>
        <v>0</v>
      </c>
      <c r="CH12" s="334">
        <f t="shared" ref="CH12" si="100">SUM(CH13:CH16)</f>
        <v>0</v>
      </c>
      <c r="CI12" s="334">
        <f t="shared" ref="CI12" si="101">SUM(CI13:CI16)</f>
        <v>0</v>
      </c>
      <c r="CJ12" s="334">
        <f t="shared" ref="CJ12" si="102">SUM(CJ13:CJ16)</f>
        <v>0</v>
      </c>
      <c r="CK12" s="334">
        <f t="shared" ref="CK12" si="103">SUM(CK13:CK16)</f>
        <v>0</v>
      </c>
      <c r="CL12" s="334">
        <f t="shared" ref="CL12" si="104">SUM(CL13:CL16)</f>
        <v>0</v>
      </c>
      <c r="CM12" s="334">
        <f t="shared" ref="CM12" si="105">SUM(CM13:CM16)</f>
        <v>0</v>
      </c>
      <c r="CN12" s="334">
        <f t="shared" ref="CN12" si="106">SUM(CN13:CN16)</f>
        <v>0</v>
      </c>
      <c r="CO12" s="334">
        <f t="shared" ref="CO12" si="107">SUM(CO13:CO16)</f>
        <v>0</v>
      </c>
      <c r="CP12" s="335">
        <f>SUM(CD12:CO12)</f>
        <v>0</v>
      </c>
      <c r="CQ12" s="334">
        <f>SUM(CQ13:CQ16)</f>
        <v>0</v>
      </c>
      <c r="CR12" s="334">
        <f t="shared" ref="CR12" si="108">SUM(CR13:CR16)</f>
        <v>0</v>
      </c>
      <c r="CS12" s="334">
        <f t="shared" ref="CS12" si="109">SUM(CS13:CS16)</f>
        <v>0</v>
      </c>
      <c r="CT12" s="334">
        <f t="shared" ref="CT12" si="110">SUM(CT13:CT16)</f>
        <v>0</v>
      </c>
      <c r="CU12" s="334">
        <f t="shared" ref="CU12" si="111">SUM(CU13:CU16)</f>
        <v>0</v>
      </c>
      <c r="CV12" s="334">
        <f t="shared" ref="CV12" si="112">SUM(CV13:CV16)</f>
        <v>0</v>
      </c>
      <c r="CW12" s="334">
        <f t="shared" ref="CW12" si="113">SUM(CW13:CW16)</f>
        <v>0</v>
      </c>
      <c r="CX12" s="334">
        <f t="shared" ref="CX12" si="114">SUM(CX13:CX16)</f>
        <v>0</v>
      </c>
      <c r="CY12" s="334">
        <f t="shared" ref="CY12" si="115">SUM(CY13:CY16)</f>
        <v>0</v>
      </c>
      <c r="CZ12" s="334">
        <f t="shared" ref="CZ12" si="116">SUM(CZ13:CZ16)</f>
        <v>0</v>
      </c>
      <c r="DA12" s="334">
        <f t="shared" ref="DA12" si="117">SUM(DA13:DA16)</f>
        <v>0</v>
      </c>
      <c r="DB12" s="334">
        <f t="shared" ref="DB12" si="118">SUM(DB13:DB16)</f>
        <v>0</v>
      </c>
      <c r="DC12" s="335">
        <f>SUM(CQ12:DB12)</f>
        <v>0</v>
      </c>
    </row>
    <row r="13" spans="2:107">
      <c r="B13" s="183" t="str">
        <f>B7</f>
        <v>SaaS Phase</v>
      </c>
      <c r="C13" s="163">
        <f>Assumptions!D14</f>
        <v>100000</v>
      </c>
      <c r="D13" s="164">
        <f>IF(AND(D$4&gt;=Assumptions!$D$15,D$4&lt;Assumptions!$D$17),IFERROR(Assumptions!$D$14/Assumptions!$D$16,0),0)</f>
        <v>50000</v>
      </c>
      <c r="E13" s="164">
        <f>IF(AND(E$4&gt;=Assumptions!$D$15,E$4&lt;Assumptions!$D$17),IFERROR(Assumptions!$D$14/Assumptions!$D$16,0),0)</f>
        <v>50000</v>
      </c>
      <c r="F13" s="164">
        <f>IF(AND(F$4&gt;=Assumptions!$D$15,F$4&lt;Assumptions!$D$17),IFERROR(Assumptions!$D$14/Assumptions!$D$16,0),0)</f>
        <v>0</v>
      </c>
      <c r="G13" s="164">
        <f>IF(AND(G$4&gt;=Assumptions!$D$15,G$4&lt;Assumptions!$D$17),IFERROR(Assumptions!$D$14/Assumptions!$D$16,0),0)</f>
        <v>0</v>
      </c>
      <c r="H13" s="164">
        <f>IF(AND(H$4&gt;=Assumptions!$D$15,H$4&lt;Assumptions!$D$17),IFERROR(Assumptions!$D$14/Assumptions!$D$16,0),0)</f>
        <v>0</v>
      </c>
      <c r="I13" s="164">
        <f>IF(AND(I$4&gt;=Assumptions!$D$15,I$4&lt;Assumptions!$D$17),IFERROR(Assumptions!$D$14/Assumptions!$D$16,0),0)</f>
        <v>0</v>
      </c>
      <c r="J13" s="164">
        <f>IF(AND(J$4&gt;=Assumptions!$D$15,J$4&lt;Assumptions!$D$17),IFERROR(Assumptions!$D$14/Assumptions!$D$16,0),0)</f>
        <v>0</v>
      </c>
      <c r="K13" s="164">
        <f>IF(AND(K$4&gt;=Assumptions!$D$15,K$4&lt;Assumptions!$D$17),IFERROR(Assumptions!$D$14/Assumptions!$D$16,0),0)</f>
        <v>0</v>
      </c>
      <c r="L13" s="164">
        <f>IF(AND(L$4&gt;=Assumptions!$D$15,L$4&lt;Assumptions!$D$17),IFERROR(Assumptions!$D$14/Assumptions!$D$16,0),0)</f>
        <v>0</v>
      </c>
      <c r="M13" s="164">
        <f>IF(AND(M$4&gt;=Assumptions!$D$15,M$4&lt;Assumptions!$D$17),IFERROR(Assumptions!$D$14/Assumptions!$D$16,0),0)</f>
        <v>0</v>
      </c>
      <c r="N13" s="164">
        <f>IF(AND(N$4&gt;=Assumptions!$D$15,N$4&lt;Assumptions!$D$17),IFERROR(Assumptions!$D$14/Assumptions!$D$16,0),0)</f>
        <v>0</v>
      </c>
      <c r="O13" s="164">
        <f>IF(AND(O$4&gt;=Assumptions!$D$15,O$4&lt;Assumptions!$D$17),IFERROR(Assumptions!$D$14/Assumptions!$D$16,0),0)</f>
        <v>0</v>
      </c>
      <c r="P13" s="330">
        <f>SUM(D13:O13)</f>
        <v>100000</v>
      </c>
      <c r="Q13" s="164">
        <f>IF(AND(Q$4&gt;=Assumptions!$D$15,Q$4&lt;Assumptions!$D$17),IFERROR(Assumptions!$D$14/Assumptions!$D$16,0),0)</f>
        <v>0</v>
      </c>
      <c r="R13" s="164">
        <f>IF(AND(R$4&gt;=Assumptions!$D$15,R$4&lt;Assumptions!$D$17),IFERROR(Assumptions!$D$14/Assumptions!$D$16,0),0)</f>
        <v>0</v>
      </c>
      <c r="S13" s="164">
        <f>IF(AND(S$4&gt;=Assumptions!$D$15,S$4&lt;Assumptions!$D$17),IFERROR(Assumptions!$D$14/Assumptions!$D$16,0),0)</f>
        <v>0</v>
      </c>
      <c r="T13" s="164">
        <f>IF(AND(T$4&gt;=Assumptions!$D$15,T$4&lt;Assumptions!$D$17),IFERROR(Assumptions!$D$14/Assumptions!$D$16,0),0)</f>
        <v>0</v>
      </c>
      <c r="U13" s="164">
        <f>IF(AND(U$4&gt;=Assumptions!$D$15,U$4&lt;Assumptions!$D$17),IFERROR(Assumptions!$D$14/Assumptions!$D$16,0),0)</f>
        <v>0</v>
      </c>
      <c r="V13" s="164">
        <f>IF(AND(V$4&gt;=Assumptions!$D$15,V$4&lt;Assumptions!$D$17),IFERROR(Assumptions!$D$14/Assumptions!$D$16,0),0)</f>
        <v>0</v>
      </c>
      <c r="W13" s="164">
        <f>IF(AND(W$4&gt;=Assumptions!$D$15,W$4&lt;Assumptions!$D$17),IFERROR(Assumptions!$D$14/Assumptions!$D$16,0),0)</f>
        <v>0</v>
      </c>
      <c r="X13" s="164">
        <f>IF(AND(X$4&gt;=Assumptions!$D$15,X$4&lt;Assumptions!$D$17),IFERROR(Assumptions!$D$14/Assumptions!$D$16,0),0)</f>
        <v>0</v>
      </c>
      <c r="Y13" s="164">
        <f>IF(AND(Y$4&gt;=Assumptions!$D$15,Y$4&lt;Assumptions!$D$17),IFERROR(Assumptions!$D$14/Assumptions!$D$16,0),0)</f>
        <v>0</v>
      </c>
      <c r="Z13" s="164">
        <f>IF(AND(Z$4&gt;=Assumptions!$D$15,Z$4&lt;Assumptions!$D$17),IFERROR(Assumptions!$D$14/Assumptions!$D$16,0),0)</f>
        <v>0</v>
      </c>
      <c r="AA13" s="164">
        <f>IF(AND(AA$4&gt;=Assumptions!$D$15,AA$4&lt;Assumptions!$D$17),IFERROR(Assumptions!$D$14/Assumptions!$D$16,0),0)</f>
        <v>0</v>
      </c>
      <c r="AB13" s="164">
        <f>IF(AND(AB$4&gt;=Assumptions!$D$15,AB$4&lt;Assumptions!$D$17),IFERROR(Assumptions!$D$14/Assumptions!$D$16,0),0)</f>
        <v>0</v>
      </c>
      <c r="AC13" s="330">
        <f>SUM(Q13:AB13)</f>
        <v>0</v>
      </c>
      <c r="AD13" s="164">
        <f>IF(AND(AD$4&gt;=Assumptions!$D$15,AD$4&lt;Assumptions!$D$17),IFERROR(Assumptions!$D$14/Assumptions!$D$16,0),0)</f>
        <v>0</v>
      </c>
      <c r="AE13" s="164">
        <f>IF(AND(AE$4&gt;=Assumptions!$D$15,AE$4&lt;Assumptions!$D$17),IFERROR(Assumptions!$D$14/Assumptions!$D$16,0),0)</f>
        <v>0</v>
      </c>
      <c r="AF13" s="164">
        <f>IF(AND(AF$4&gt;=Assumptions!$D$15,AF$4&lt;Assumptions!$D$17),IFERROR(Assumptions!$D$14/Assumptions!$D$16,0),0)</f>
        <v>0</v>
      </c>
      <c r="AG13" s="164">
        <f>IF(AND(AG$4&gt;=Assumptions!$D$15,AG$4&lt;Assumptions!$D$17),IFERROR(Assumptions!$D$14/Assumptions!$D$16,0),0)</f>
        <v>0</v>
      </c>
      <c r="AH13" s="164">
        <f>IF(AND(AH$4&gt;=Assumptions!$D$15,AH$4&lt;Assumptions!$D$17),IFERROR(Assumptions!$D$14/Assumptions!$D$16,0),0)</f>
        <v>0</v>
      </c>
      <c r="AI13" s="164">
        <f>IF(AND(AI$4&gt;=Assumptions!$D$15,AI$4&lt;Assumptions!$D$17),IFERROR(Assumptions!$D$14/Assumptions!$D$16,0),0)</f>
        <v>0</v>
      </c>
      <c r="AJ13" s="164">
        <f>IF(AND(AJ$4&gt;=Assumptions!$D$15,AJ$4&lt;Assumptions!$D$17),IFERROR(Assumptions!$D$14/Assumptions!$D$16,0),0)</f>
        <v>0</v>
      </c>
      <c r="AK13" s="164">
        <f>IF(AND(AK$4&gt;=Assumptions!$D$15,AK$4&lt;Assumptions!$D$17),IFERROR(Assumptions!$D$14/Assumptions!$D$16,0),0)</f>
        <v>0</v>
      </c>
      <c r="AL13" s="164">
        <f>IF(AND(AL$4&gt;=Assumptions!$D$15,AL$4&lt;Assumptions!$D$17),IFERROR(Assumptions!$D$14/Assumptions!$D$16,0),0)</f>
        <v>0</v>
      </c>
      <c r="AM13" s="164">
        <f>IF(AND(AM$4&gt;=Assumptions!$D$15,AM$4&lt;Assumptions!$D$17),IFERROR(Assumptions!$D$14/Assumptions!$D$16,0),0)</f>
        <v>0</v>
      </c>
      <c r="AN13" s="164">
        <f>IF(AND(AN$4&gt;=Assumptions!$D$15,AN$4&lt;Assumptions!$D$17),IFERROR(Assumptions!$D$14/Assumptions!$D$16,0),0)</f>
        <v>0</v>
      </c>
      <c r="AO13" s="164">
        <f>IF(AND(AO$4&gt;=Assumptions!$D$15,AO$4&lt;Assumptions!$D$17),IFERROR(Assumptions!$D$14/Assumptions!$D$16,0),0)</f>
        <v>0</v>
      </c>
      <c r="AP13" s="330">
        <f>SUM(AD13:AO13)</f>
        <v>0</v>
      </c>
      <c r="AQ13" s="164">
        <f>IF(AND(AQ$4&gt;=Assumptions!$D$15,AQ$4&lt;Assumptions!$D$17),IFERROR(Assumptions!$D$14/Assumptions!$D$16,0),0)</f>
        <v>0</v>
      </c>
      <c r="AR13" s="164">
        <f>IF(AND(AR$4&gt;=Assumptions!$D$15,AR$4&lt;Assumptions!$D$17),IFERROR(Assumptions!$D$14/Assumptions!$D$16,0),0)</f>
        <v>0</v>
      </c>
      <c r="AS13" s="164">
        <f>IF(AND(AS$4&gt;=Assumptions!$D$15,AS$4&lt;Assumptions!$D$17),IFERROR(Assumptions!$D$14/Assumptions!$D$16,0),0)</f>
        <v>0</v>
      </c>
      <c r="AT13" s="164">
        <f>IF(AND(AT$4&gt;=Assumptions!$D$15,AT$4&lt;Assumptions!$D$17),IFERROR(Assumptions!$D$14/Assumptions!$D$16,0),0)</f>
        <v>0</v>
      </c>
      <c r="AU13" s="164">
        <f>IF(AND(AU$4&gt;=Assumptions!$D$15,AU$4&lt;Assumptions!$D$17),IFERROR(Assumptions!$D$14/Assumptions!$D$16,0),0)</f>
        <v>0</v>
      </c>
      <c r="AV13" s="164">
        <f>IF(AND(AV$4&gt;=Assumptions!$D$15,AV$4&lt;Assumptions!$D$17),IFERROR(Assumptions!$D$14/Assumptions!$D$16,0),0)</f>
        <v>0</v>
      </c>
      <c r="AW13" s="164">
        <f>IF(AND(AW$4&gt;=Assumptions!$D$15,AW$4&lt;Assumptions!$D$17),IFERROR(Assumptions!$D$14/Assumptions!$D$16,0),0)</f>
        <v>0</v>
      </c>
      <c r="AX13" s="164">
        <f>IF(AND(AX$4&gt;=Assumptions!$D$15,AX$4&lt;Assumptions!$D$17),IFERROR(Assumptions!$D$14/Assumptions!$D$16,0),0)</f>
        <v>0</v>
      </c>
      <c r="AY13" s="164">
        <f>IF(AND(AY$4&gt;=Assumptions!$D$15,AY$4&lt;Assumptions!$D$17),IFERROR(Assumptions!$D$14/Assumptions!$D$16,0),0)</f>
        <v>0</v>
      </c>
      <c r="AZ13" s="164">
        <f>IF(AND(AZ$4&gt;=Assumptions!$D$15,AZ$4&lt;Assumptions!$D$17),IFERROR(Assumptions!$D$14/Assumptions!$D$16,0),0)</f>
        <v>0</v>
      </c>
      <c r="BA13" s="164">
        <f>IF(AND(BA$4&gt;=Assumptions!$D$15,BA$4&lt;Assumptions!$D$17),IFERROR(Assumptions!$D$14/Assumptions!$D$16,0),0)</f>
        <v>0</v>
      </c>
      <c r="BB13" s="164">
        <f>IF(AND(BB$4&gt;=Assumptions!$D$15,BB$4&lt;Assumptions!$D$17),IFERROR(Assumptions!$D$14/Assumptions!$D$16,0),0)</f>
        <v>0</v>
      </c>
      <c r="BC13" s="330">
        <f>SUM(AQ13:BB13)</f>
        <v>0</v>
      </c>
      <c r="BD13" s="164">
        <f>IF(AND(BD$4&gt;=Assumptions!$D$15,BD$4&lt;Assumptions!$D$17),IFERROR(Assumptions!$D$14/Assumptions!$D$16,0),0)</f>
        <v>0</v>
      </c>
      <c r="BE13" s="164">
        <f>IF(AND(BE$4&gt;=Assumptions!$D$15,BE$4&lt;Assumptions!$D$17),IFERROR(Assumptions!$D$14/Assumptions!$D$16,0),0)</f>
        <v>0</v>
      </c>
      <c r="BF13" s="164">
        <f>IF(AND(BF$4&gt;=Assumptions!$D$15,BF$4&lt;Assumptions!$D$17),IFERROR(Assumptions!$D$14/Assumptions!$D$16,0),0)</f>
        <v>0</v>
      </c>
      <c r="BG13" s="164">
        <f>IF(AND(BG$4&gt;=Assumptions!$D$15,BG$4&lt;Assumptions!$D$17),IFERROR(Assumptions!$D$14/Assumptions!$D$16,0),0)</f>
        <v>0</v>
      </c>
      <c r="BH13" s="164">
        <f>IF(AND(BH$4&gt;=Assumptions!$D$15,BH$4&lt;Assumptions!$D$17),IFERROR(Assumptions!$D$14/Assumptions!$D$16,0),0)</f>
        <v>0</v>
      </c>
      <c r="BI13" s="164">
        <f>IF(AND(BI$4&gt;=Assumptions!$D$15,BI$4&lt;Assumptions!$D$17),IFERROR(Assumptions!$D$14/Assumptions!$D$16,0),0)</f>
        <v>0</v>
      </c>
      <c r="BJ13" s="164">
        <f>IF(AND(BJ$4&gt;=Assumptions!$D$15,BJ$4&lt;Assumptions!$D$17),IFERROR(Assumptions!$D$14/Assumptions!$D$16,0),0)</f>
        <v>0</v>
      </c>
      <c r="BK13" s="164">
        <f>IF(AND(BK$4&gt;=Assumptions!$D$15,BK$4&lt;Assumptions!$D$17),IFERROR(Assumptions!$D$14/Assumptions!$D$16,0),0)</f>
        <v>0</v>
      </c>
      <c r="BL13" s="164">
        <f>IF(AND(BL$4&gt;=Assumptions!$D$15,BL$4&lt;Assumptions!$D$17),IFERROR(Assumptions!$D$14/Assumptions!$D$16,0),0)</f>
        <v>0</v>
      </c>
      <c r="BM13" s="164">
        <f>IF(AND(BM$4&gt;=Assumptions!$D$15,BM$4&lt;Assumptions!$D$17),IFERROR(Assumptions!$D$14/Assumptions!$D$16,0),0)</f>
        <v>0</v>
      </c>
      <c r="BN13" s="164">
        <f>IF(AND(BN$4&gt;=Assumptions!$D$15,BN$4&lt;Assumptions!$D$17),IFERROR(Assumptions!$D$14/Assumptions!$D$16,0),0)</f>
        <v>0</v>
      </c>
      <c r="BO13" s="164">
        <f>IF(AND(BO$4&gt;=Assumptions!$D$15,BO$4&lt;Assumptions!$D$17),IFERROR(Assumptions!$D$14/Assumptions!$D$16,0),0)</f>
        <v>0</v>
      </c>
      <c r="BP13" s="330">
        <f>SUM(BD13:BO13)</f>
        <v>0</v>
      </c>
      <c r="BQ13" s="164">
        <f>IF(AND(BQ$4&gt;=Assumptions!$D$15,BQ$4&lt;Assumptions!$D$17),IFERROR(Assumptions!$D$14/Assumptions!$D$16,0),0)</f>
        <v>0</v>
      </c>
      <c r="BR13" s="164">
        <f>IF(AND(BR$4&gt;=Assumptions!$D$15,BR$4&lt;Assumptions!$D$17),IFERROR(Assumptions!$D$14/Assumptions!$D$16,0),0)</f>
        <v>0</v>
      </c>
      <c r="BS13" s="164">
        <f>IF(AND(BS$4&gt;=Assumptions!$D$15,BS$4&lt;Assumptions!$D$17),IFERROR(Assumptions!$D$14/Assumptions!$D$16,0),0)</f>
        <v>0</v>
      </c>
      <c r="BT13" s="164">
        <f>IF(AND(BT$4&gt;=Assumptions!$D$15,BT$4&lt;Assumptions!$D$17),IFERROR(Assumptions!$D$14/Assumptions!$D$16,0),0)</f>
        <v>0</v>
      </c>
      <c r="BU13" s="164">
        <f>IF(AND(BU$4&gt;=Assumptions!$D$15,BU$4&lt;Assumptions!$D$17),IFERROR(Assumptions!$D$14/Assumptions!$D$16,0),0)</f>
        <v>0</v>
      </c>
      <c r="BV13" s="164">
        <f>IF(AND(BV$4&gt;=Assumptions!$D$15,BV$4&lt;Assumptions!$D$17),IFERROR(Assumptions!$D$14/Assumptions!$D$16,0),0)</f>
        <v>0</v>
      </c>
      <c r="BW13" s="164">
        <f>IF(AND(BW$4&gt;=Assumptions!$D$15,BW$4&lt;Assumptions!$D$17),IFERROR(Assumptions!$D$14/Assumptions!$D$16,0),0)</f>
        <v>0</v>
      </c>
      <c r="BX13" s="164">
        <f>IF(AND(BX$4&gt;=Assumptions!$D$15,BX$4&lt;Assumptions!$D$17),IFERROR(Assumptions!$D$14/Assumptions!$D$16,0),0)</f>
        <v>0</v>
      </c>
      <c r="BY13" s="164">
        <f>IF(AND(BY$4&gt;=Assumptions!$D$15,BY$4&lt;Assumptions!$D$17),IFERROR(Assumptions!$D$14/Assumptions!$D$16,0),0)</f>
        <v>0</v>
      </c>
      <c r="BZ13" s="164">
        <f>IF(AND(BZ$4&gt;=Assumptions!$D$15,BZ$4&lt;Assumptions!$D$17),IFERROR(Assumptions!$D$14/Assumptions!$D$16,0),0)</f>
        <v>0</v>
      </c>
      <c r="CA13" s="164">
        <f>IF(AND(CA$4&gt;=Assumptions!$D$15,CA$4&lt;Assumptions!$D$17),IFERROR(Assumptions!$D$14/Assumptions!$D$16,0),0)</f>
        <v>0</v>
      </c>
      <c r="CB13" s="164">
        <f>IF(AND(CB$4&gt;=Assumptions!$D$15,CB$4&lt;Assumptions!$D$17),IFERROR(Assumptions!$D$14/Assumptions!$D$16,0),0)</f>
        <v>0</v>
      </c>
      <c r="CC13" s="330">
        <f>SUM(BQ13:CB13)</f>
        <v>0</v>
      </c>
      <c r="CD13" s="164">
        <f>IF(AND(CD$4&gt;=Assumptions!$D$15,CD$4&lt;Assumptions!$D$17),IFERROR(Assumptions!$D$14/Assumptions!$D$16,0),0)</f>
        <v>0</v>
      </c>
      <c r="CE13" s="164">
        <f>IF(AND(CE$4&gt;=Assumptions!$D$15,CE$4&lt;Assumptions!$D$17),IFERROR(Assumptions!$D$14/Assumptions!$D$16,0),0)</f>
        <v>0</v>
      </c>
      <c r="CF13" s="164">
        <f>IF(AND(CF$4&gt;=Assumptions!$D$15,CF$4&lt;Assumptions!$D$17),IFERROR(Assumptions!$D$14/Assumptions!$D$16,0),0)</f>
        <v>0</v>
      </c>
      <c r="CG13" s="164">
        <f>IF(AND(CG$4&gt;=Assumptions!$D$15,CG$4&lt;Assumptions!$D$17),IFERROR(Assumptions!$D$14/Assumptions!$D$16,0),0)</f>
        <v>0</v>
      </c>
      <c r="CH13" s="164">
        <f>IF(AND(CH$4&gt;=Assumptions!$D$15,CH$4&lt;Assumptions!$D$17),IFERROR(Assumptions!$D$14/Assumptions!$D$16,0),0)</f>
        <v>0</v>
      </c>
      <c r="CI13" s="164">
        <f>IF(AND(CI$4&gt;=Assumptions!$D$15,CI$4&lt;Assumptions!$D$17),IFERROR(Assumptions!$D$14/Assumptions!$D$16,0),0)</f>
        <v>0</v>
      </c>
      <c r="CJ13" s="164">
        <f>IF(AND(CJ$4&gt;=Assumptions!$D$15,CJ$4&lt;Assumptions!$D$17),IFERROR(Assumptions!$D$14/Assumptions!$D$16,0),0)</f>
        <v>0</v>
      </c>
      <c r="CK13" s="164">
        <f>IF(AND(CK$4&gt;=Assumptions!$D$15,CK$4&lt;Assumptions!$D$17),IFERROR(Assumptions!$D$14/Assumptions!$D$16,0),0)</f>
        <v>0</v>
      </c>
      <c r="CL13" s="164">
        <f>IF(AND(CL$4&gt;=Assumptions!$D$15,CL$4&lt;Assumptions!$D$17),IFERROR(Assumptions!$D$14/Assumptions!$D$16,0),0)</f>
        <v>0</v>
      </c>
      <c r="CM13" s="164">
        <f>IF(AND(CM$4&gt;=Assumptions!$D$15,CM$4&lt;Assumptions!$D$17),IFERROR(Assumptions!$D$14/Assumptions!$D$16,0),0)</f>
        <v>0</v>
      </c>
      <c r="CN13" s="164">
        <f>IF(AND(CN$4&gt;=Assumptions!$D$15,CN$4&lt;Assumptions!$D$17),IFERROR(Assumptions!$D$14/Assumptions!$D$16,0),0)</f>
        <v>0</v>
      </c>
      <c r="CO13" s="164">
        <f>IF(AND(CO$4&gt;=Assumptions!$D$15,CO$4&lt;Assumptions!$D$17),IFERROR(Assumptions!$D$14/Assumptions!$D$16,0),0)</f>
        <v>0</v>
      </c>
      <c r="CP13" s="330">
        <f>SUM(CD13:CO13)</f>
        <v>0</v>
      </c>
      <c r="CQ13" s="164">
        <f>IF(AND(CQ$4&gt;=Assumptions!$D$15,CQ$4&lt;Assumptions!$D$17),IFERROR(Assumptions!$D$14/Assumptions!$D$16,0),0)</f>
        <v>0</v>
      </c>
      <c r="CR13" s="164">
        <f>IF(AND(CR$4&gt;=Assumptions!$D$15,CR$4&lt;Assumptions!$D$17),IFERROR(Assumptions!$D$14/Assumptions!$D$16,0),0)</f>
        <v>0</v>
      </c>
      <c r="CS13" s="164">
        <f>IF(AND(CS$4&gt;=Assumptions!$D$15,CS$4&lt;Assumptions!$D$17),IFERROR(Assumptions!$D$14/Assumptions!$D$16,0),0)</f>
        <v>0</v>
      </c>
      <c r="CT13" s="164">
        <f>IF(AND(CT$4&gt;=Assumptions!$D$15,CT$4&lt;Assumptions!$D$17),IFERROR(Assumptions!$D$14/Assumptions!$D$16,0),0)</f>
        <v>0</v>
      </c>
      <c r="CU13" s="164">
        <f>IF(AND(CU$4&gt;=Assumptions!$D$15,CU$4&lt;Assumptions!$D$17),IFERROR(Assumptions!$D$14/Assumptions!$D$16,0),0)</f>
        <v>0</v>
      </c>
      <c r="CV13" s="164">
        <f>IF(AND(CV$4&gt;=Assumptions!$D$15,CV$4&lt;Assumptions!$D$17),IFERROR(Assumptions!$D$14/Assumptions!$D$16,0),0)</f>
        <v>0</v>
      </c>
      <c r="CW13" s="164">
        <f>IF(AND(CW$4&gt;=Assumptions!$D$15,CW$4&lt;Assumptions!$D$17),IFERROR(Assumptions!$D$14/Assumptions!$D$16,0),0)</f>
        <v>0</v>
      </c>
      <c r="CX13" s="164">
        <f>IF(AND(CX$4&gt;=Assumptions!$D$15,CX$4&lt;Assumptions!$D$17),IFERROR(Assumptions!$D$14/Assumptions!$D$16,0),0)</f>
        <v>0</v>
      </c>
      <c r="CY13" s="164">
        <f>IF(AND(CY$4&gt;=Assumptions!$D$15,CY$4&lt;Assumptions!$D$17),IFERROR(Assumptions!$D$14/Assumptions!$D$16,0),0)</f>
        <v>0</v>
      </c>
      <c r="CZ13" s="164">
        <f>IF(AND(CZ$4&gt;=Assumptions!$D$15,CZ$4&lt;Assumptions!$D$17),IFERROR(Assumptions!$D$14/Assumptions!$D$16,0),0)</f>
        <v>0</v>
      </c>
      <c r="DA13" s="164">
        <f>IF(AND(DA$4&gt;=Assumptions!$D$15,DA$4&lt;Assumptions!$D$17),IFERROR(Assumptions!$D$14/Assumptions!$D$16,0),0)</f>
        <v>0</v>
      </c>
      <c r="DB13" s="164">
        <f>IF(AND(DB$4&gt;=Assumptions!$D$15,DB$4&lt;Assumptions!$D$17),IFERROR(Assumptions!$D$14/Assumptions!$D$16,0),0)</f>
        <v>0</v>
      </c>
      <c r="DC13" s="330">
        <f>SUM(CQ13:DB13)</f>
        <v>0</v>
      </c>
    </row>
    <row r="14" spans="2:107">
      <c r="B14" s="183" t="str">
        <f>B8</f>
        <v>PaaS Phase</v>
      </c>
      <c r="C14" s="163">
        <f>Assumptions!E14</f>
        <v>500000</v>
      </c>
      <c r="D14" s="164">
        <f>IF(AND(D$4&gt;=Assumptions!$E$15,D$4&lt;Assumptions!$E$17),IFERROR(Assumptions!$E$14/Assumptions!$E$16,0),0)</f>
        <v>0</v>
      </c>
      <c r="E14" s="164">
        <f>IF(AND(E$4&gt;=Assumptions!$E$15,E$4&lt;Assumptions!$E$17),IFERROR(Assumptions!$E$14/Assumptions!$E$16,0),0)</f>
        <v>0</v>
      </c>
      <c r="F14" s="164">
        <f>IF(AND(F$4&gt;=Assumptions!$E$15,F$4&lt;Assumptions!$E$17),IFERROR(Assumptions!$E$14/Assumptions!$E$16,0),0)</f>
        <v>0</v>
      </c>
      <c r="G14" s="164">
        <f>IF(AND(G$4&gt;=Assumptions!$E$15,G$4&lt;Assumptions!$E$17),IFERROR(Assumptions!$E$14/Assumptions!$E$16,0),0)</f>
        <v>0</v>
      </c>
      <c r="H14" s="164">
        <f>IF(AND(H$4&gt;=Assumptions!$E$15,H$4&lt;Assumptions!$E$17),IFERROR(Assumptions!$E$14/Assumptions!$E$16,0),0)</f>
        <v>0</v>
      </c>
      <c r="I14" s="164">
        <f>IF(AND(I$4&gt;=Assumptions!$E$15,I$4&lt;Assumptions!$E$17),IFERROR(Assumptions!$E$14/Assumptions!$E$16,0),0)</f>
        <v>0</v>
      </c>
      <c r="J14" s="164">
        <f>IF(AND(J$4&gt;=Assumptions!$E$15,J$4&lt;Assumptions!$E$17),IFERROR(Assumptions!$E$14/Assumptions!$E$16,0),0)</f>
        <v>0</v>
      </c>
      <c r="K14" s="164">
        <f>IF(AND(K$4&gt;=Assumptions!$E$15,K$4&lt;Assumptions!$E$17),IFERROR(Assumptions!$E$14/Assumptions!$E$16,0),0)</f>
        <v>0</v>
      </c>
      <c r="L14" s="164">
        <f>IF(AND(L$4&gt;=Assumptions!$E$15,L$4&lt;Assumptions!$E$17),IFERROR(Assumptions!$E$14/Assumptions!$E$16,0),0)</f>
        <v>0</v>
      </c>
      <c r="M14" s="164">
        <f>IF(AND(M$4&gt;=Assumptions!$E$15,M$4&lt;Assumptions!$E$17),IFERROR(Assumptions!$E$14/Assumptions!$E$16,0),0)</f>
        <v>0</v>
      </c>
      <c r="N14" s="164">
        <f>IF(AND(N$4&gt;=Assumptions!$E$15,N$4&lt;Assumptions!$E$17),IFERROR(Assumptions!$E$14/Assumptions!$E$16,0),0)</f>
        <v>0</v>
      </c>
      <c r="O14" s="164">
        <f>IF(AND(O$4&gt;=Assumptions!$E$15,O$4&lt;Assumptions!$E$17),IFERROR(Assumptions!$E$14/Assumptions!$E$16,0),0)</f>
        <v>0</v>
      </c>
      <c r="P14" s="330">
        <f t="shared" ref="P14:P15" si="119">SUM(D14:O14)</f>
        <v>0</v>
      </c>
      <c r="Q14" s="164">
        <f>IF(AND(Q$4&gt;=Assumptions!$E$15,Q$4&lt;Assumptions!$E$17),IFERROR(Assumptions!$E$14/Assumptions!$E$16,0),0)</f>
        <v>83333.333333333328</v>
      </c>
      <c r="R14" s="164">
        <f>IF(AND(R$4&gt;=Assumptions!$E$15,R$4&lt;Assumptions!$E$17),IFERROR(Assumptions!$E$14/Assumptions!$E$16,0),0)</f>
        <v>83333.333333333328</v>
      </c>
      <c r="S14" s="164">
        <f>IF(AND(S$4&gt;=Assumptions!$E$15,S$4&lt;Assumptions!$E$17),IFERROR(Assumptions!$E$14/Assumptions!$E$16,0),0)</f>
        <v>83333.333333333328</v>
      </c>
      <c r="T14" s="164">
        <f>IF(AND(T$4&gt;=Assumptions!$E$15,T$4&lt;Assumptions!$E$17),IFERROR(Assumptions!$E$14/Assumptions!$E$16,0),0)</f>
        <v>83333.333333333328</v>
      </c>
      <c r="U14" s="164">
        <f>IF(AND(U$4&gt;=Assumptions!$E$15,U$4&lt;Assumptions!$E$17),IFERROR(Assumptions!$E$14/Assumptions!$E$16,0),0)</f>
        <v>83333.333333333328</v>
      </c>
      <c r="V14" s="164">
        <f>IF(AND(V$4&gt;=Assumptions!$E$15,V$4&lt;Assumptions!$E$17),IFERROR(Assumptions!$E$14/Assumptions!$E$16,0),0)</f>
        <v>83333.333333333328</v>
      </c>
      <c r="W14" s="164">
        <f>IF(AND(W$4&gt;=Assumptions!$E$15,W$4&lt;Assumptions!$E$17),IFERROR(Assumptions!$E$14/Assumptions!$E$16,0),0)</f>
        <v>0</v>
      </c>
      <c r="X14" s="164">
        <f>IF(AND(X$4&gt;=Assumptions!$E$15,X$4&lt;Assumptions!$E$17),IFERROR(Assumptions!$E$14/Assumptions!$E$16,0),0)</f>
        <v>0</v>
      </c>
      <c r="Y14" s="164">
        <f>IF(AND(Y$4&gt;=Assumptions!$E$15,Y$4&lt;Assumptions!$E$17),IFERROR(Assumptions!$E$14/Assumptions!$E$16,0),0)</f>
        <v>0</v>
      </c>
      <c r="Z14" s="164">
        <f>IF(AND(Z$4&gt;=Assumptions!$E$15,Z$4&lt;Assumptions!$E$17),IFERROR(Assumptions!$E$14/Assumptions!$E$16,0),0)</f>
        <v>0</v>
      </c>
      <c r="AA14" s="164">
        <f>IF(AND(AA$4&gt;=Assumptions!$E$15,AA$4&lt;Assumptions!$E$17),IFERROR(Assumptions!$E$14/Assumptions!$E$16,0),0)</f>
        <v>0</v>
      </c>
      <c r="AB14" s="164">
        <f>IF(AND(AB$4&gt;=Assumptions!$E$15,AB$4&lt;Assumptions!$E$17),IFERROR(Assumptions!$E$14/Assumptions!$E$16,0),0)</f>
        <v>0</v>
      </c>
      <c r="AC14" s="330">
        <f t="shared" ref="AC14:AC15" si="120">SUM(Q14:AB14)</f>
        <v>499999.99999999994</v>
      </c>
      <c r="AD14" s="164">
        <f>IF(AND(AD$4&gt;=Assumptions!$E$15,AD$4&lt;Assumptions!$E$17),IFERROR(Assumptions!$E$14/Assumptions!$E$16,0),0)</f>
        <v>0</v>
      </c>
      <c r="AE14" s="164">
        <f>IF(AND(AE$4&gt;=Assumptions!$E$15,AE$4&lt;Assumptions!$E$17),IFERROR(Assumptions!$E$14/Assumptions!$E$16,0),0)</f>
        <v>0</v>
      </c>
      <c r="AF14" s="164">
        <f>IF(AND(AF$4&gt;=Assumptions!$E$15,AF$4&lt;Assumptions!$E$17),IFERROR(Assumptions!$E$14/Assumptions!$E$16,0),0)</f>
        <v>0</v>
      </c>
      <c r="AG14" s="164">
        <f>IF(AND(AG$4&gt;=Assumptions!$E$15,AG$4&lt;Assumptions!$E$17),IFERROR(Assumptions!$E$14/Assumptions!$E$16,0),0)</f>
        <v>0</v>
      </c>
      <c r="AH14" s="164">
        <f>IF(AND(AH$4&gt;=Assumptions!$E$15,AH$4&lt;Assumptions!$E$17),IFERROR(Assumptions!$E$14/Assumptions!$E$16,0),0)</f>
        <v>0</v>
      </c>
      <c r="AI14" s="164">
        <f>IF(AND(AI$4&gt;=Assumptions!$E$15,AI$4&lt;Assumptions!$E$17),IFERROR(Assumptions!$E$14/Assumptions!$E$16,0),0)</f>
        <v>0</v>
      </c>
      <c r="AJ14" s="164">
        <f>IF(AND(AJ$4&gt;=Assumptions!$E$15,AJ$4&lt;Assumptions!$E$17),IFERROR(Assumptions!$E$14/Assumptions!$E$16,0),0)</f>
        <v>0</v>
      </c>
      <c r="AK14" s="164">
        <f>IF(AND(AK$4&gt;=Assumptions!$E$15,AK$4&lt;Assumptions!$E$17),IFERROR(Assumptions!$E$14/Assumptions!$E$16,0),0)</f>
        <v>0</v>
      </c>
      <c r="AL14" s="164">
        <f>IF(AND(AL$4&gt;=Assumptions!$E$15,AL$4&lt;Assumptions!$E$17),IFERROR(Assumptions!$E$14/Assumptions!$E$16,0),0)</f>
        <v>0</v>
      </c>
      <c r="AM14" s="164">
        <f>IF(AND(AM$4&gt;=Assumptions!$E$15,AM$4&lt;Assumptions!$E$17),IFERROR(Assumptions!$E$14/Assumptions!$E$16,0),0)</f>
        <v>0</v>
      </c>
      <c r="AN14" s="164">
        <f>IF(AND(AN$4&gt;=Assumptions!$E$15,AN$4&lt;Assumptions!$E$17),IFERROR(Assumptions!$E$14/Assumptions!$E$16,0),0)</f>
        <v>0</v>
      </c>
      <c r="AO14" s="164">
        <f>IF(AND(AO$4&gt;=Assumptions!$E$15,AO$4&lt;Assumptions!$E$17),IFERROR(Assumptions!$E$14/Assumptions!$E$16,0),0)</f>
        <v>0</v>
      </c>
      <c r="AP14" s="330">
        <f t="shared" ref="AP14:AP15" si="121">SUM(AD14:AO14)</f>
        <v>0</v>
      </c>
      <c r="AQ14" s="164">
        <f>IF(AND(AQ$4&gt;=Assumptions!$E$15,AQ$4&lt;Assumptions!$E$17),IFERROR(Assumptions!$E$14/Assumptions!$E$16,0),0)</f>
        <v>0</v>
      </c>
      <c r="AR14" s="164">
        <f>IF(AND(AR$4&gt;=Assumptions!$E$15,AR$4&lt;Assumptions!$E$17),IFERROR(Assumptions!$E$14/Assumptions!$E$16,0),0)</f>
        <v>0</v>
      </c>
      <c r="AS14" s="164">
        <f>IF(AND(AS$4&gt;=Assumptions!$E$15,AS$4&lt;Assumptions!$E$17),IFERROR(Assumptions!$E$14/Assumptions!$E$16,0),0)</f>
        <v>0</v>
      </c>
      <c r="AT14" s="164">
        <f>IF(AND(AT$4&gt;=Assumptions!$E$15,AT$4&lt;Assumptions!$E$17),IFERROR(Assumptions!$E$14/Assumptions!$E$16,0),0)</f>
        <v>0</v>
      </c>
      <c r="AU14" s="164">
        <f>IF(AND(AU$4&gt;=Assumptions!$E$15,AU$4&lt;Assumptions!$E$17),IFERROR(Assumptions!$E$14/Assumptions!$E$16,0),0)</f>
        <v>0</v>
      </c>
      <c r="AV14" s="164">
        <f>IF(AND(AV$4&gt;=Assumptions!$E$15,AV$4&lt;Assumptions!$E$17),IFERROR(Assumptions!$E$14/Assumptions!$E$16,0),0)</f>
        <v>0</v>
      </c>
      <c r="AW14" s="164">
        <f>IF(AND(AW$4&gt;=Assumptions!$E$15,AW$4&lt;Assumptions!$E$17),IFERROR(Assumptions!$E$14/Assumptions!$E$16,0),0)</f>
        <v>0</v>
      </c>
      <c r="AX14" s="164">
        <f>IF(AND(AX$4&gt;=Assumptions!$E$15,AX$4&lt;Assumptions!$E$17),IFERROR(Assumptions!$E$14/Assumptions!$E$16,0),0)</f>
        <v>0</v>
      </c>
      <c r="AY14" s="164">
        <f>IF(AND(AY$4&gt;=Assumptions!$E$15,AY$4&lt;Assumptions!$E$17),IFERROR(Assumptions!$E$14/Assumptions!$E$16,0),0)</f>
        <v>0</v>
      </c>
      <c r="AZ14" s="164">
        <f>IF(AND(AZ$4&gt;=Assumptions!$E$15,AZ$4&lt;Assumptions!$E$17),IFERROR(Assumptions!$E$14/Assumptions!$E$16,0),0)</f>
        <v>0</v>
      </c>
      <c r="BA14" s="164">
        <f>IF(AND(BA$4&gt;=Assumptions!$E$15,BA$4&lt;Assumptions!$E$17),IFERROR(Assumptions!$E$14/Assumptions!$E$16,0),0)</f>
        <v>0</v>
      </c>
      <c r="BB14" s="164">
        <f>IF(AND(BB$4&gt;=Assumptions!$E$15,BB$4&lt;Assumptions!$E$17),IFERROR(Assumptions!$E$14/Assumptions!$E$16,0),0)</f>
        <v>0</v>
      </c>
      <c r="BC14" s="330">
        <f t="shared" ref="BC14:BC15" si="122">SUM(AQ14:BB14)</f>
        <v>0</v>
      </c>
      <c r="BD14" s="164">
        <f>IF(AND(BD$4&gt;=Assumptions!$E$15,BD$4&lt;Assumptions!$E$17),IFERROR(Assumptions!$E$14/Assumptions!$E$16,0),0)</f>
        <v>0</v>
      </c>
      <c r="BE14" s="164">
        <f>IF(AND(BE$4&gt;=Assumptions!$E$15,BE$4&lt;Assumptions!$E$17),IFERROR(Assumptions!$E$14/Assumptions!$E$16,0),0)</f>
        <v>0</v>
      </c>
      <c r="BF14" s="164">
        <f>IF(AND(BF$4&gt;=Assumptions!$E$15,BF$4&lt;Assumptions!$E$17),IFERROR(Assumptions!$E$14/Assumptions!$E$16,0),0)</f>
        <v>0</v>
      </c>
      <c r="BG14" s="164">
        <f>IF(AND(BG$4&gt;=Assumptions!$E$15,BG$4&lt;Assumptions!$E$17),IFERROR(Assumptions!$E$14/Assumptions!$E$16,0),0)</f>
        <v>0</v>
      </c>
      <c r="BH14" s="164">
        <f>IF(AND(BH$4&gt;=Assumptions!$E$15,BH$4&lt;Assumptions!$E$17),IFERROR(Assumptions!$E$14/Assumptions!$E$16,0),0)</f>
        <v>0</v>
      </c>
      <c r="BI14" s="164">
        <f>IF(AND(BI$4&gt;=Assumptions!$E$15,BI$4&lt;Assumptions!$E$17),IFERROR(Assumptions!$E$14/Assumptions!$E$16,0),0)</f>
        <v>0</v>
      </c>
      <c r="BJ14" s="164">
        <f>IF(AND(BJ$4&gt;=Assumptions!$E$15,BJ$4&lt;Assumptions!$E$17),IFERROR(Assumptions!$E$14/Assumptions!$E$16,0),0)</f>
        <v>0</v>
      </c>
      <c r="BK14" s="164">
        <f>IF(AND(BK$4&gt;=Assumptions!$E$15,BK$4&lt;Assumptions!$E$17),IFERROR(Assumptions!$E$14/Assumptions!$E$16,0),0)</f>
        <v>0</v>
      </c>
      <c r="BL14" s="164">
        <f>IF(AND(BL$4&gt;=Assumptions!$E$15,BL$4&lt;Assumptions!$E$17),IFERROR(Assumptions!$E$14/Assumptions!$E$16,0),0)</f>
        <v>0</v>
      </c>
      <c r="BM14" s="164">
        <f>IF(AND(BM$4&gt;=Assumptions!$E$15,BM$4&lt;Assumptions!$E$17),IFERROR(Assumptions!$E$14/Assumptions!$E$16,0),0)</f>
        <v>0</v>
      </c>
      <c r="BN14" s="164">
        <f>IF(AND(BN$4&gt;=Assumptions!$E$15,BN$4&lt;Assumptions!$E$17),IFERROR(Assumptions!$E$14/Assumptions!$E$16,0),0)</f>
        <v>0</v>
      </c>
      <c r="BO14" s="164">
        <f>IF(AND(BO$4&gt;=Assumptions!$E$15,BO$4&lt;Assumptions!$E$17),IFERROR(Assumptions!$E$14/Assumptions!$E$16,0),0)</f>
        <v>0</v>
      </c>
      <c r="BP14" s="330">
        <f t="shared" ref="BP14:BP15" si="123">SUM(BD14:BO14)</f>
        <v>0</v>
      </c>
      <c r="BQ14" s="164">
        <f>IF(AND(BQ$4&gt;=Assumptions!$E$15,BQ$4&lt;Assumptions!$E$17),IFERROR(Assumptions!$E$14/Assumptions!$E$16,0),0)</f>
        <v>0</v>
      </c>
      <c r="BR14" s="164">
        <f>IF(AND(BR$4&gt;=Assumptions!$E$15,BR$4&lt;Assumptions!$E$17),IFERROR(Assumptions!$E$14/Assumptions!$E$16,0),0)</f>
        <v>0</v>
      </c>
      <c r="BS14" s="164">
        <f>IF(AND(BS$4&gt;=Assumptions!$E$15,BS$4&lt;Assumptions!$E$17),IFERROR(Assumptions!$E$14/Assumptions!$E$16,0),0)</f>
        <v>0</v>
      </c>
      <c r="BT14" s="164">
        <f>IF(AND(BT$4&gt;=Assumptions!$E$15,BT$4&lt;Assumptions!$E$17),IFERROR(Assumptions!$E$14/Assumptions!$E$16,0),0)</f>
        <v>0</v>
      </c>
      <c r="BU14" s="164">
        <f>IF(AND(BU$4&gt;=Assumptions!$E$15,BU$4&lt;Assumptions!$E$17),IFERROR(Assumptions!$E$14/Assumptions!$E$16,0),0)</f>
        <v>0</v>
      </c>
      <c r="BV14" s="164">
        <f>IF(AND(BV$4&gt;=Assumptions!$E$15,BV$4&lt;Assumptions!$E$17),IFERROR(Assumptions!$E$14/Assumptions!$E$16,0),0)</f>
        <v>0</v>
      </c>
      <c r="BW14" s="164">
        <f>IF(AND(BW$4&gt;=Assumptions!$E$15,BW$4&lt;Assumptions!$E$17),IFERROR(Assumptions!$E$14/Assumptions!$E$16,0),0)</f>
        <v>0</v>
      </c>
      <c r="BX14" s="164">
        <f>IF(AND(BX$4&gt;=Assumptions!$E$15,BX$4&lt;Assumptions!$E$17),IFERROR(Assumptions!$E$14/Assumptions!$E$16,0),0)</f>
        <v>0</v>
      </c>
      <c r="BY14" s="164">
        <f>IF(AND(BY$4&gt;=Assumptions!$E$15,BY$4&lt;Assumptions!$E$17),IFERROR(Assumptions!$E$14/Assumptions!$E$16,0),0)</f>
        <v>0</v>
      </c>
      <c r="BZ14" s="164">
        <f>IF(AND(BZ$4&gt;=Assumptions!$E$15,BZ$4&lt;Assumptions!$E$17),IFERROR(Assumptions!$E$14/Assumptions!$E$16,0),0)</f>
        <v>0</v>
      </c>
      <c r="CA14" s="164">
        <f>IF(AND(CA$4&gt;=Assumptions!$E$15,CA$4&lt;Assumptions!$E$17),IFERROR(Assumptions!$E$14/Assumptions!$E$16,0),0)</f>
        <v>0</v>
      </c>
      <c r="CB14" s="164">
        <f>IF(AND(CB$4&gt;=Assumptions!$E$15,CB$4&lt;Assumptions!$E$17),IFERROR(Assumptions!$E$14/Assumptions!$E$16,0),0)</f>
        <v>0</v>
      </c>
      <c r="CC14" s="330">
        <f t="shared" ref="CC14:CC15" si="124">SUM(BQ14:CB14)</f>
        <v>0</v>
      </c>
      <c r="CD14" s="164">
        <f>IF(AND(CD$4&gt;=Assumptions!$E$15,CD$4&lt;Assumptions!$E$17),IFERROR(Assumptions!$E$14/Assumptions!$E$16,0),0)</f>
        <v>0</v>
      </c>
      <c r="CE14" s="164">
        <f>IF(AND(CE$4&gt;=Assumptions!$E$15,CE$4&lt;Assumptions!$E$17),IFERROR(Assumptions!$E$14/Assumptions!$E$16,0),0)</f>
        <v>0</v>
      </c>
      <c r="CF14" s="164">
        <f>IF(AND(CF$4&gt;=Assumptions!$E$15,CF$4&lt;Assumptions!$E$17),IFERROR(Assumptions!$E$14/Assumptions!$E$16,0),0)</f>
        <v>0</v>
      </c>
      <c r="CG14" s="164">
        <f>IF(AND(CG$4&gt;=Assumptions!$E$15,CG$4&lt;Assumptions!$E$17),IFERROR(Assumptions!$E$14/Assumptions!$E$16,0),0)</f>
        <v>0</v>
      </c>
      <c r="CH14" s="164">
        <f>IF(AND(CH$4&gt;=Assumptions!$E$15,CH$4&lt;Assumptions!$E$17),IFERROR(Assumptions!$E$14/Assumptions!$E$16,0),0)</f>
        <v>0</v>
      </c>
      <c r="CI14" s="164">
        <f>IF(AND(CI$4&gt;=Assumptions!$E$15,CI$4&lt;Assumptions!$E$17),IFERROR(Assumptions!$E$14/Assumptions!$E$16,0),0)</f>
        <v>0</v>
      </c>
      <c r="CJ14" s="164">
        <f>IF(AND(CJ$4&gt;=Assumptions!$E$15,CJ$4&lt;Assumptions!$E$17),IFERROR(Assumptions!$E$14/Assumptions!$E$16,0),0)</f>
        <v>0</v>
      </c>
      <c r="CK14" s="164">
        <f>IF(AND(CK$4&gt;=Assumptions!$E$15,CK$4&lt;Assumptions!$E$17),IFERROR(Assumptions!$E$14/Assumptions!$E$16,0),0)</f>
        <v>0</v>
      </c>
      <c r="CL14" s="164">
        <f>IF(AND(CL$4&gt;=Assumptions!$E$15,CL$4&lt;Assumptions!$E$17),IFERROR(Assumptions!$E$14/Assumptions!$E$16,0),0)</f>
        <v>0</v>
      </c>
      <c r="CM14" s="164">
        <f>IF(AND(CM$4&gt;=Assumptions!$E$15,CM$4&lt;Assumptions!$E$17),IFERROR(Assumptions!$E$14/Assumptions!$E$16,0),0)</f>
        <v>0</v>
      </c>
      <c r="CN14" s="164">
        <f>IF(AND(CN$4&gt;=Assumptions!$E$15,CN$4&lt;Assumptions!$E$17),IFERROR(Assumptions!$E$14/Assumptions!$E$16,0),0)</f>
        <v>0</v>
      </c>
      <c r="CO14" s="164">
        <f>IF(AND(CO$4&gt;=Assumptions!$E$15,CO$4&lt;Assumptions!$E$17),IFERROR(Assumptions!$E$14/Assumptions!$E$16,0),0)</f>
        <v>0</v>
      </c>
      <c r="CP14" s="330">
        <f t="shared" ref="CP14:CP15" si="125">SUM(CD14:CO14)</f>
        <v>0</v>
      </c>
      <c r="CQ14" s="164">
        <f>IF(AND(CQ$4&gt;=Assumptions!$E$15,CQ$4&lt;Assumptions!$E$17),IFERROR(Assumptions!$E$14/Assumptions!$E$16,0),0)</f>
        <v>0</v>
      </c>
      <c r="CR14" s="164">
        <f>IF(AND(CR$4&gt;=Assumptions!$E$15,CR$4&lt;Assumptions!$E$17),IFERROR(Assumptions!$E$14/Assumptions!$E$16,0),0)</f>
        <v>0</v>
      </c>
      <c r="CS14" s="164">
        <f>IF(AND(CS$4&gt;=Assumptions!$E$15,CS$4&lt;Assumptions!$E$17),IFERROR(Assumptions!$E$14/Assumptions!$E$16,0),0)</f>
        <v>0</v>
      </c>
      <c r="CT14" s="164">
        <f>IF(AND(CT$4&gt;=Assumptions!$E$15,CT$4&lt;Assumptions!$E$17),IFERROR(Assumptions!$E$14/Assumptions!$E$16,0),0)</f>
        <v>0</v>
      </c>
      <c r="CU14" s="164">
        <f>IF(AND(CU$4&gt;=Assumptions!$E$15,CU$4&lt;Assumptions!$E$17),IFERROR(Assumptions!$E$14/Assumptions!$E$16,0),0)</f>
        <v>0</v>
      </c>
      <c r="CV14" s="164">
        <f>IF(AND(CV$4&gt;=Assumptions!$E$15,CV$4&lt;Assumptions!$E$17),IFERROR(Assumptions!$E$14/Assumptions!$E$16,0),0)</f>
        <v>0</v>
      </c>
      <c r="CW14" s="164">
        <f>IF(AND(CW$4&gt;=Assumptions!$E$15,CW$4&lt;Assumptions!$E$17),IFERROR(Assumptions!$E$14/Assumptions!$E$16,0),0)</f>
        <v>0</v>
      </c>
      <c r="CX14" s="164">
        <f>IF(AND(CX$4&gt;=Assumptions!$E$15,CX$4&lt;Assumptions!$E$17),IFERROR(Assumptions!$E$14/Assumptions!$E$16,0),0)</f>
        <v>0</v>
      </c>
      <c r="CY14" s="164">
        <f>IF(AND(CY$4&gt;=Assumptions!$E$15,CY$4&lt;Assumptions!$E$17),IFERROR(Assumptions!$E$14/Assumptions!$E$16,0),0)</f>
        <v>0</v>
      </c>
      <c r="CZ14" s="164">
        <f>IF(AND(CZ$4&gt;=Assumptions!$E$15,CZ$4&lt;Assumptions!$E$17),IFERROR(Assumptions!$E$14/Assumptions!$E$16,0),0)</f>
        <v>0</v>
      </c>
      <c r="DA14" s="164">
        <f>IF(AND(DA$4&gt;=Assumptions!$E$15,DA$4&lt;Assumptions!$E$17),IFERROR(Assumptions!$E$14/Assumptions!$E$16,0),0)</f>
        <v>0</v>
      </c>
      <c r="DB14" s="164">
        <f>IF(AND(DB$4&gt;=Assumptions!$E$15,DB$4&lt;Assumptions!$E$17),IFERROR(Assumptions!$E$14/Assumptions!$E$16,0),0)</f>
        <v>0</v>
      </c>
      <c r="DC14" s="330">
        <f t="shared" ref="DC14:DC15" si="126">SUM(CQ14:DB14)</f>
        <v>0</v>
      </c>
    </row>
    <row r="15" spans="2:107">
      <c r="B15" s="183" t="str">
        <f>B9</f>
        <v>Baas Phase</v>
      </c>
      <c r="C15" s="163">
        <f>Assumptions!F14</f>
        <v>2000000</v>
      </c>
      <c r="D15" s="164">
        <f>IF(AND(D$4&gt;=Assumptions!$F$15,D$4&lt;Assumptions!$F$17),IFERROR(Assumptions!$F$14/Assumptions!$F$16,0),0)</f>
        <v>0</v>
      </c>
      <c r="E15" s="164">
        <f>IF(AND(E$4&gt;=Assumptions!$F$15,E$4&lt;Assumptions!$F$17),IFERROR(Assumptions!$F$14/Assumptions!$F$16,0),0)</f>
        <v>0</v>
      </c>
      <c r="F15" s="164">
        <f>IF(AND(F$4&gt;=Assumptions!$F$15,F$4&lt;Assumptions!$F$17),IFERROR(Assumptions!$F$14/Assumptions!$F$16,0),0)</f>
        <v>0</v>
      </c>
      <c r="G15" s="164">
        <f>IF(AND(G$4&gt;=Assumptions!$F$15,G$4&lt;Assumptions!$F$17),IFERROR(Assumptions!$F$14/Assumptions!$F$16,0),0)</f>
        <v>0</v>
      </c>
      <c r="H15" s="164">
        <f>IF(AND(H$4&gt;=Assumptions!$F$15,H$4&lt;Assumptions!$F$17),IFERROR(Assumptions!$F$14/Assumptions!$F$16,0),0)</f>
        <v>0</v>
      </c>
      <c r="I15" s="164">
        <f>IF(AND(I$4&gt;=Assumptions!$F$15,I$4&lt;Assumptions!$F$17),IFERROR(Assumptions!$F$14/Assumptions!$F$16,0),0)</f>
        <v>0</v>
      </c>
      <c r="J15" s="164">
        <f>IF(AND(J$4&gt;=Assumptions!$F$15,J$4&lt;Assumptions!$F$17),IFERROR(Assumptions!$F$14/Assumptions!$F$16,0),0)</f>
        <v>0</v>
      </c>
      <c r="K15" s="164">
        <f>IF(AND(K$4&gt;=Assumptions!$F$15,K$4&lt;Assumptions!$F$17),IFERROR(Assumptions!$F$14/Assumptions!$F$16,0),0)</f>
        <v>0</v>
      </c>
      <c r="L15" s="164">
        <f>IF(AND(L$4&gt;=Assumptions!$F$15,L$4&lt;Assumptions!$F$17),IFERROR(Assumptions!$F$14/Assumptions!$F$16,0),0)</f>
        <v>0</v>
      </c>
      <c r="M15" s="164">
        <f>IF(AND(M$4&gt;=Assumptions!$F$15,M$4&lt;Assumptions!$F$17),IFERROR(Assumptions!$F$14/Assumptions!$F$16,0),0)</f>
        <v>0</v>
      </c>
      <c r="N15" s="164">
        <f>IF(AND(N$4&gt;=Assumptions!$F$15,N$4&lt;Assumptions!$F$17),IFERROR(Assumptions!$F$14/Assumptions!$F$16,0),0)</f>
        <v>0</v>
      </c>
      <c r="O15" s="164">
        <f>IF(AND(O$4&gt;=Assumptions!$F$15,O$4&lt;Assumptions!$F$17),IFERROR(Assumptions!$F$14/Assumptions!$F$16,0),0)</f>
        <v>0</v>
      </c>
      <c r="P15" s="330">
        <f t="shared" si="119"/>
        <v>0</v>
      </c>
      <c r="Q15" s="164">
        <f>IF(AND(Q$4&gt;=Assumptions!$F$15,Q$4&lt;Assumptions!$F$17),IFERROR(Assumptions!$F$14/Assumptions!$F$16,0),0)</f>
        <v>0</v>
      </c>
      <c r="R15" s="164">
        <f>IF(AND(R$4&gt;=Assumptions!$F$15,R$4&lt;Assumptions!$F$17),IFERROR(Assumptions!$F$14/Assumptions!$F$16,0),0)</f>
        <v>0</v>
      </c>
      <c r="S15" s="164">
        <f>IF(AND(S$4&gt;=Assumptions!$F$15,S$4&lt;Assumptions!$F$17),IFERROR(Assumptions!$F$14/Assumptions!$F$16,0),0)</f>
        <v>0</v>
      </c>
      <c r="T15" s="164">
        <f>IF(AND(T$4&gt;=Assumptions!$F$15,T$4&lt;Assumptions!$F$17),IFERROR(Assumptions!$F$14/Assumptions!$F$16,0),0)</f>
        <v>0</v>
      </c>
      <c r="U15" s="164">
        <f>IF(AND(U$4&gt;=Assumptions!$F$15,U$4&lt;Assumptions!$F$17),IFERROR(Assumptions!$F$14/Assumptions!$F$16,0),0)</f>
        <v>0</v>
      </c>
      <c r="V15" s="164">
        <f>IF(AND(V$4&gt;=Assumptions!$F$15,V$4&lt;Assumptions!$F$17),IFERROR(Assumptions!$F$14/Assumptions!$F$16,0),0)</f>
        <v>0</v>
      </c>
      <c r="W15" s="164">
        <f>IF(AND(W$4&gt;=Assumptions!$F$15,W$4&lt;Assumptions!$F$17),IFERROR(Assumptions!$F$14/Assumptions!$F$16,0),0)</f>
        <v>0</v>
      </c>
      <c r="X15" s="164">
        <f>IF(AND(X$4&gt;=Assumptions!$F$15,X$4&lt;Assumptions!$F$17),IFERROR(Assumptions!$F$14/Assumptions!$F$16,0),0)</f>
        <v>0</v>
      </c>
      <c r="Y15" s="164">
        <f>IF(AND(Y$4&gt;=Assumptions!$F$15,Y$4&lt;Assumptions!$F$17),IFERROR(Assumptions!$F$14/Assumptions!$F$16,0),0)</f>
        <v>0</v>
      </c>
      <c r="Z15" s="164">
        <f>IF(AND(Z$4&gt;=Assumptions!$F$15,Z$4&lt;Assumptions!$F$17),IFERROR(Assumptions!$F$14/Assumptions!$F$16,0),0)</f>
        <v>0</v>
      </c>
      <c r="AA15" s="164">
        <f>IF(AND(AA$4&gt;=Assumptions!$F$15,AA$4&lt;Assumptions!$F$17),IFERROR(Assumptions!$F$14/Assumptions!$F$16,0),0)</f>
        <v>0</v>
      </c>
      <c r="AB15" s="164">
        <f>IF(AND(AB$4&gt;=Assumptions!$F$15,AB$4&lt;Assumptions!$F$17),IFERROR(Assumptions!$F$14/Assumptions!$F$16,0),0)</f>
        <v>0</v>
      </c>
      <c r="AC15" s="330">
        <f t="shared" si="120"/>
        <v>0</v>
      </c>
      <c r="AD15" s="164">
        <f>IF(AND(AD$4&gt;=Assumptions!$F$15,AD$4&lt;Assumptions!$F$17),IFERROR(Assumptions!$F$14/Assumptions!$F$16,0),0)</f>
        <v>0</v>
      </c>
      <c r="AE15" s="164">
        <f>IF(AND(AE$4&gt;=Assumptions!$F$15,AE$4&lt;Assumptions!$F$17),IFERROR(Assumptions!$F$14/Assumptions!$F$16,0),0)</f>
        <v>0</v>
      </c>
      <c r="AF15" s="164">
        <f>IF(AND(AF$4&gt;=Assumptions!$F$15,AF$4&lt;Assumptions!$F$17),IFERROR(Assumptions!$F$14/Assumptions!$F$16,0),0)</f>
        <v>0</v>
      </c>
      <c r="AG15" s="164">
        <f>IF(AND(AG$4&gt;=Assumptions!$F$15,AG$4&lt;Assumptions!$F$17),IFERROR(Assumptions!$F$14/Assumptions!$F$16,0),0)</f>
        <v>0</v>
      </c>
      <c r="AH15" s="164">
        <f>IF(AND(AH$4&gt;=Assumptions!$F$15,AH$4&lt;Assumptions!$F$17),IFERROR(Assumptions!$F$14/Assumptions!$F$16,0),0)</f>
        <v>0</v>
      </c>
      <c r="AI15" s="164">
        <f>IF(AND(AI$4&gt;=Assumptions!$F$15,AI$4&lt;Assumptions!$F$17),IFERROR(Assumptions!$F$14/Assumptions!$F$16,0),0)</f>
        <v>0</v>
      </c>
      <c r="AJ15" s="164">
        <f>IF(AND(AJ$4&gt;=Assumptions!$F$15,AJ$4&lt;Assumptions!$F$17),IFERROR(Assumptions!$F$14/Assumptions!$F$16,0),0)</f>
        <v>0</v>
      </c>
      <c r="AK15" s="164">
        <f>IF(AND(AK$4&gt;=Assumptions!$F$15,AK$4&lt;Assumptions!$F$17),IFERROR(Assumptions!$F$14/Assumptions!$F$16,0),0)</f>
        <v>0</v>
      </c>
      <c r="AL15" s="164">
        <f>IF(AND(AL$4&gt;=Assumptions!$F$15,AL$4&lt;Assumptions!$F$17),IFERROR(Assumptions!$F$14/Assumptions!$F$16,0),0)</f>
        <v>0</v>
      </c>
      <c r="AM15" s="164">
        <f>IF(AND(AM$4&gt;=Assumptions!$F$15,AM$4&lt;Assumptions!$F$17),IFERROR(Assumptions!$F$14/Assumptions!$F$16,0),0)</f>
        <v>0</v>
      </c>
      <c r="AN15" s="164">
        <f>IF(AND(AN$4&gt;=Assumptions!$F$15,AN$4&lt;Assumptions!$F$17),IFERROR(Assumptions!$F$14/Assumptions!$F$16,0),0)</f>
        <v>0</v>
      </c>
      <c r="AO15" s="164">
        <f>IF(AND(AO$4&gt;=Assumptions!$F$15,AO$4&lt;Assumptions!$F$17),IFERROR(Assumptions!$F$14/Assumptions!$F$16,0),0)</f>
        <v>0</v>
      </c>
      <c r="AP15" s="330">
        <f t="shared" si="121"/>
        <v>0</v>
      </c>
      <c r="AQ15" s="164">
        <f>IF(AND(AQ$4&gt;=Assumptions!$F$15,AQ$4&lt;Assumptions!$F$17),IFERROR(Assumptions!$F$14/Assumptions!$F$16,0),0)</f>
        <v>166666.66666666666</v>
      </c>
      <c r="AR15" s="164">
        <f>IF(AND(AR$4&gt;=Assumptions!$F$15,AR$4&lt;Assumptions!$F$17),IFERROR(Assumptions!$F$14/Assumptions!$F$16,0),0)</f>
        <v>166666.66666666666</v>
      </c>
      <c r="AS15" s="164">
        <f>IF(AND(AS$4&gt;=Assumptions!$F$15,AS$4&lt;Assumptions!$F$17),IFERROR(Assumptions!$F$14/Assumptions!$F$16,0),0)</f>
        <v>166666.66666666666</v>
      </c>
      <c r="AT15" s="164">
        <f>IF(AND(AT$4&gt;=Assumptions!$F$15,AT$4&lt;Assumptions!$F$17),IFERROR(Assumptions!$F$14/Assumptions!$F$16,0),0)</f>
        <v>166666.66666666666</v>
      </c>
      <c r="AU15" s="164">
        <f>IF(AND(AU$4&gt;=Assumptions!$F$15,AU$4&lt;Assumptions!$F$17),IFERROR(Assumptions!$F$14/Assumptions!$F$16,0),0)</f>
        <v>166666.66666666666</v>
      </c>
      <c r="AV15" s="164">
        <f>IF(AND(AV$4&gt;=Assumptions!$F$15,AV$4&lt;Assumptions!$F$17),IFERROR(Assumptions!$F$14/Assumptions!$F$16,0),0)</f>
        <v>166666.66666666666</v>
      </c>
      <c r="AW15" s="164">
        <f>IF(AND(AW$4&gt;=Assumptions!$F$15,AW$4&lt;Assumptions!$F$17),IFERROR(Assumptions!$F$14/Assumptions!$F$16,0),0)</f>
        <v>166666.66666666666</v>
      </c>
      <c r="AX15" s="164">
        <f>IF(AND(AX$4&gt;=Assumptions!$F$15,AX$4&lt;Assumptions!$F$17),IFERROR(Assumptions!$F$14/Assumptions!$F$16,0),0)</f>
        <v>166666.66666666666</v>
      </c>
      <c r="AY15" s="164">
        <f>IF(AND(AY$4&gt;=Assumptions!$F$15,AY$4&lt;Assumptions!$F$17),IFERROR(Assumptions!$F$14/Assumptions!$F$16,0),0)</f>
        <v>166666.66666666666</v>
      </c>
      <c r="AZ15" s="164">
        <f>IF(AND(AZ$4&gt;=Assumptions!$F$15,AZ$4&lt;Assumptions!$F$17),IFERROR(Assumptions!$F$14/Assumptions!$F$16,0),0)</f>
        <v>166666.66666666666</v>
      </c>
      <c r="BA15" s="164">
        <f>IF(AND(BA$4&gt;=Assumptions!$F$15,BA$4&lt;Assumptions!$F$17),IFERROR(Assumptions!$F$14/Assumptions!$F$16,0),0)</f>
        <v>166666.66666666666</v>
      </c>
      <c r="BB15" s="164">
        <f>IF(AND(BB$4&gt;=Assumptions!$F$15,BB$4&lt;Assumptions!$F$17),IFERROR(Assumptions!$F$14/Assumptions!$F$16,0),0)</f>
        <v>166666.66666666666</v>
      </c>
      <c r="BC15" s="330">
        <f t="shared" si="122"/>
        <v>2000000.0000000002</v>
      </c>
      <c r="BD15" s="164">
        <f>IF(AND(BD$4&gt;=Assumptions!$F$15,BD$4&lt;Assumptions!$F$17),IFERROR(Assumptions!$F$14/Assumptions!$F$16,0),0)</f>
        <v>0</v>
      </c>
      <c r="BE15" s="164">
        <f>IF(AND(BE$4&gt;=Assumptions!$F$15,BE$4&lt;Assumptions!$F$17),IFERROR(Assumptions!$F$14/Assumptions!$F$16,0),0)</f>
        <v>0</v>
      </c>
      <c r="BF15" s="164">
        <f>IF(AND(BF$4&gt;=Assumptions!$F$15,BF$4&lt;Assumptions!$F$17),IFERROR(Assumptions!$F$14/Assumptions!$F$16,0),0)</f>
        <v>0</v>
      </c>
      <c r="BG15" s="164">
        <f>IF(AND(BG$4&gt;=Assumptions!$F$15,BG$4&lt;Assumptions!$F$17),IFERROR(Assumptions!$F$14/Assumptions!$F$16,0),0)</f>
        <v>0</v>
      </c>
      <c r="BH15" s="164">
        <f>IF(AND(BH$4&gt;=Assumptions!$F$15,BH$4&lt;Assumptions!$F$17),IFERROR(Assumptions!$F$14/Assumptions!$F$16,0),0)</f>
        <v>0</v>
      </c>
      <c r="BI15" s="164">
        <f>IF(AND(BI$4&gt;=Assumptions!$F$15,BI$4&lt;Assumptions!$F$17),IFERROR(Assumptions!$F$14/Assumptions!$F$16,0),0)</f>
        <v>0</v>
      </c>
      <c r="BJ15" s="164">
        <f>IF(AND(BJ$4&gt;=Assumptions!$F$15,BJ$4&lt;Assumptions!$F$17),IFERROR(Assumptions!$F$14/Assumptions!$F$16,0),0)</f>
        <v>0</v>
      </c>
      <c r="BK15" s="164">
        <f>IF(AND(BK$4&gt;=Assumptions!$F$15,BK$4&lt;Assumptions!$F$17),IFERROR(Assumptions!$F$14/Assumptions!$F$16,0),0)</f>
        <v>0</v>
      </c>
      <c r="BL15" s="164">
        <f>IF(AND(BL$4&gt;=Assumptions!$F$15,BL$4&lt;Assumptions!$F$17),IFERROR(Assumptions!$F$14/Assumptions!$F$16,0),0)</f>
        <v>0</v>
      </c>
      <c r="BM15" s="164">
        <f>IF(AND(BM$4&gt;=Assumptions!$F$15,BM$4&lt;Assumptions!$F$17),IFERROR(Assumptions!$F$14/Assumptions!$F$16,0),0)</f>
        <v>0</v>
      </c>
      <c r="BN15" s="164">
        <f>IF(AND(BN$4&gt;=Assumptions!$F$15,BN$4&lt;Assumptions!$F$17),IFERROR(Assumptions!$F$14/Assumptions!$F$16,0),0)</f>
        <v>0</v>
      </c>
      <c r="BO15" s="164">
        <f>IF(AND(BO$4&gt;=Assumptions!$F$15,BO$4&lt;Assumptions!$F$17),IFERROR(Assumptions!$F$14/Assumptions!$F$16,0),0)</f>
        <v>0</v>
      </c>
      <c r="BP15" s="330">
        <f t="shared" si="123"/>
        <v>0</v>
      </c>
      <c r="BQ15" s="164">
        <f>IF(AND(BQ$4&gt;=Assumptions!$F$15,BQ$4&lt;Assumptions!$F$17),IFERROR(Assumptions!$F$14/Assumptions!$F$16,0),0)</f>
        <v>0</v>
      </c>
      <c r="BR15" s="164">
        <f>IF(AND(BR$4&gt;=Assumptions!$F$15,BR$4&lt;Assumptions!$F$17),IFERROR(Assumptions!$F$14/Assumptions!$F$16,0),0)</f>
        <v>0</v>
      </c>
      <c r="BS15" s="164">
        <f>IF(AND(BS$4&gt;=Assumptions!$F$15,BS$4&lt;Assumptions!$F$17),IFERROR(Assumptions!$F$14/Assumptions!$F$16,0),0)</f>
        <v>0</v>
      </c>
      <c r="BT15" s="164">
        <f>IF(AND(BT$4&gt;=Assumptions!$F$15,BT$4&lt;Assumptions!$F$17),IFERROR(Assumptions!$F$14/Assumptions!$F$16,0),0)</f>
        <v>0</v>
      </c>
      <c r="BU15" s="164">
        <f>IF(AND(BU$4&gt;=Assumptions!$F$15,BU$4&lt;Assumptions!$F$17),IFERROR(Assumptions!$F$14/Assumptions!$F$16,0),0)</f>
        <v>0</v>
      </c>
      <c r="BV15" s="164">
        <f>IF(AND(BV$4&gt;=Assumptions!$F$15,BV$4&lt;Assumptions!$F$17),IFERROR(Assumptions!$F$14/Assumptions!$F$16,0),0)</f>
        <v>0</v>
      </c>
      <c r="BW15" s="164">
        <f>IF(AND(BW$4&gt;=Assumptions!$F$15,BW$4&lt;Assumptions!$F$17),IFERROR(Assumptions!$F$14/Assumptions!$F$16,0),0)</f>
        <v>0</v>
      </c>
      <c r="BX15" s="164">
        <f>IF(AND(BX$4&gt;=Assumptions!$F$15,BX$4&lt;Assumptions!$F$17),IFERROR(Assumptions!$F$14/Assumptions!$F$16,0),0)</f>
        <v>0</v>
      </c>
      <c r="BY15" s="164">
        <f>IF(AND(BY$4&gt;=Assumptions!$F$15,BY$4&lt;Assumptions!$F$17),IFERROR(Assumptions!$F$14/Assumptions!$F$16,0),0)</f>
        <v>0</v>
      </c>
      <c r="BZ15" s="164">
        <f>IF(AND(BZ$4&gt;=Assumptions!$F$15,BZ$4&lt;Assumptions!$F$17),IFERROR(Assumptions!$F$14/Assumptions!$F$16,0),0)</f>
        <v>0</v>
      </c>
      <c r="CA15" s="164">
        <f>IF(AND(CA$4&gt;=Assumptions!$F$15,CA$4&lt;Assumptions!$F$17),IFERROR(Assumptions!$F$14/Assumptions!$F$16,0),0)</f>
        <v>0</v>
      </c>
      <c r="CB15" s="164">
        <f>IF(AND(CB$4&gt;=Assumptions!$F$15,CB$4&lt;Assumptions!$F$17),IFERROR(Assumptions!$F$14/Assumptions!$F$16,0),0)</f>
        <v>0</v>
      </c>
      <c r="CC15" s="330">
        <f t="shared" si="124"/>
        <v>0</v>
      </c>
      <c r="CD15" s="164">
        <f>IF(AND(CD$4&gt;=Assumptions!$F$15,CD$4&lt;Assumptions!$F$17),IFERROR(Assumptions!$F$14/Assumptions!$F$16,0),0)</f>
        <v>0</v>
      </c>
      <c r="CE15" s="164">
        <f>IF(AND(CE$4&gt;=Assumptions!$F$15,CE$4&lt;Assumptions!$F$17),IFERROR(Assumptions!$F$14/Assumptions!$F$16,0),0)</f>
        <v>0</v>
      </c>
      <c r="CF15" s="164">
        <f>IF(AND(CF$4&gt;=Assumptions!$F$15,CF$4&lt;Assumptions!$F$17),IFERROR(Assumptions!$F$14/Assumptions!$F$16,0),0)</f>
        <v>0</v>
      </c>
      <c r="CG15" s="164">
        <f>IF(AND(CG$4&gt;=Assumptions!$F$15,CG$4&lt;Assumptions!$F$17),IFERROR(Assumptions!$F$14/Assumptions!$F$16,0),0)</f>
        <v>0</v>
      </c>
      <c r="CH15" s="164">
        <f>IF(AND(CH$4&gt;=Assumptions!$F$15,CH$4&lt;Assumptions!$F$17),IFERROR(Assumptions!$F$14/Assumptions!$F$16,0),0)</f>
        <v>0</v>
      </c>
      <c r="CI15" s="164">
        <f>IF(AND(CI$4&gt;=Assumptions!$F$15,CI$4&lt;Assumptions!$F$17),IFERROR(Assumptions!$F$14/Assumptions!$F$16,0),0)</f>
        <v>0</v>
      </c>
      <c r="CJ15" s="164">
        <f>IF(AND(CJ$4&gt;=Assumptions!$F$15,CJ$4&lt;Assumptions!$F$17),IFERROR(Assumptions!$F$14/Assumptions!$F$16,0),0)</f>
        <v>0</v>
      </c>
      <c r="CK15" s="164">
        <f>IF(AND(CK$4&gt;=Assumptions!$F$15,CK$4&lt;Assumptions!$F$17),IFERROR(Assumptions!$F$14/Assumptions!$F$16,0),0)</f>
        <v>0</v>
      </c>
      <c r="CL15" s="164">
        <f>IF(AND(CL$4&gt;=Assumptions!$F$15,CL$4&lt;Assumptions!$F$17),IFERROR(Assumptions!$F$14/Assumptions!$F$16,0),0)</f>
        <v>0</v>
      </c>
      <c r="CM15" s="164">
        <f>IF(AND(CM$4&gt;=Assumptions!$F$15,CM$4&lt;Assumptions!$F$17),IFERROR(Assumptions!$F$14/Assumptions!$F$16,0),0)</f>
        <v>0</v>
      </c>
      <c r="CN15" s="164">
        <f>IF(AND(CN$4&gt;=Assumptions!$F$15,CN$4&lt;Assumptions!$F$17),IFERROR(Assumptions!$F$14/Assumptions!$F$16,0),0)</f>
        <v>0</v>
      </c>
      <c r="CO15" s="164">
        <f>IF(AND(CO$4&gt;=Assumptions!$F$15,CO$4&lt;Assumptions!$F$17),IFERROR(Assumptions!$F$14/Assumptions!$F$16,0),0)</f>
        <v>0</v>
      </c>
      <c r="CP15" s="330">
        <f t="shared" si="125"/>
        <v>0</v>
      </c>
      <c r="CQ15" s="164">
        <f>IF(AND(CQ$4&gt;=Assumptions!$F$15,CQ$4&lt;Assumptions!$F$17),IFERROR(Assumptions!$F$14/Assumptions!$F$16,0),0)</f>
        <v>0</v>
      </c>
      <c r="CR15" s="164">
        <f>IF(AND(CR$4&gt;=Assumptions!$F$15,CR$4&lt;Assumptions!$F$17),IFERROR(Assumptions!$F$14/Assumptions!$F$16,0),0)</f>
        <v>0</v>
      </c>
      <c r="CS15" s="164">
        <f>IF(AND(CS$4&gt;=Assumptions!$F$15,CS$4&lt;Assumptions!$F$17),IFERROR(Assumptions!$F$14/Assumptions!$F$16,0),0)</f>
        <v>0</v>
      </c>
      <c r="CT15" s="164">
        <f>IF(AND(CT$4&gt;=Assumptions!$F$15,CT$4&lt;Assumptions!$F$17),IFERROR(Assumptions!$F$14/Assumptions!$F$16,0),0)</f>
        <v>0</v>
      </c>
      <c r="CU15" s="164">
        <f>IF(AND(CU$4&gt;=Assumptions!$F$15,CU$4&lt;Assumptions!$F$17),IFERROR(Assumptions!$F$14/Assumptions!$F$16,0),0)</f>
        <v>0</v>
      </c>
      <c r="CV15" s="164">
        <f>IF(AND(CV$4&gt;=Assumptions!$F$15,CV$4&lt;Assumptions!$F$17),IFERROR(Assumptions!$F$14/Assumptions!$F$16,0),0)</f>
        <v>0</v>
      </c>
      <c r="CW15" s="164">
        <f>IF(AND(CW$4&gt;=Assumptions!$F$15,CW$4&lt;Assumptions!$F$17),IFERROR(Assumptions!$F$14/Assumptions!$F$16,0),0)</f>
        <v>0</v>
      </c>
      <c r="CX15" s="164">
        <f>IF(AND(CX$4&gt;=Assumptions!$F$15,CX$4&lt;Assumptions!$F$17),IFERROR(Assumptions!$F$14/Assumptions!$F$16,0),0)</f>
        <v>0</v>
      </c>
      <c r="CY15" s="164">
        <f>IF(AND(CY$4&gt;=Assumptions!$F$15,CY$4&lt;Assumptions!$F$17),IFERROR(Assumptions!$F$14/Assumptions!$F$16,0),0)</f>
        <v>0</v>
      </c>
      <c r="CZ15" s="164">
        <f>IF(AND(CZ$4&gt;=Assumptions!$F$15,CZ$4&lt;Assumptions!$F$17),IFERROR(Assumptions!$F$14/Assumptions!$F$16,0),0)</f>
        <v>0</v>
      </c>
      <c r="DA15" s="164">
        <f>IF(AND(DA$4&gt;=Assumptions!$F$15,DA$4&lt;Assumptions!$F$17),IFERROR(Assumptions!$F$14/Assumptions!$F$16,0),0)</f>
        <v>0</v>
      </c>
      <c r="DB15" s="164">
        <f>IF(AND(DB$4&gt;=Assumptions!$F$15,DB$4&lt;Assumptions!$F$17),IFERROR(Assumptions!$F$14/Assumptions!$F$16,0),0)</f>
        <v>0</v>
      </c>
      <c r="DC15" s="330">
        <f t="shared" si="126"/>
        <v>0</v>
      </c>
    </row>
    <row r="16" spans="2:107">
      <c r="B16" s="184"/>
      <c r="C16" s="165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331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331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331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331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331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331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331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331"/>
    </row>
    <row r="18" spans="2:107">
      <c r="B18" s="332" t="s">
        <v>100</v>
      </c>
      <c r="C18" s="333">
        <f t="shared" ref="C18:O18" si="127">SUM(C19:C22)</f>
        <v>964731.6</v>
      </c>
      <c r="D18" s="334">
        <f t="shared" si="127"/>
        <v>0</v>
      </c>
      <c r="E18" s="334">
        <f t="shared" si="127"/>
        <v>0</v>
      </c>
      <c r="F18" s="334">
        <f t="shared" si="127"/>
        <v>833.33333333333337</v>
      </c>
      <c r="G18" s="334">
        <f t="shared" si="127"/>
        <v>833.33333333333337</v>
      </c>
      <c r="H18" s="334">
        <f t="shared" si="127"/>
        <v>833.33333333333337</v>
      </c>
      <c r="I18" s="334">
        <f t="shared" si="127"/>
        <v>833.33333333333337</v>
      </c>
      <c r="J18" s="334">
        <f t="shared" si="127"/>
        <v>833.33333333333337</v>
      </c>
      <c r="K18" s="334">
        <f t="shared" si="127"/>
        <v>833.33333333333337</v>
      </c>
      <c r="L18" s="334">
        <f t="shared" si="127"/>
        <v>833.33333333333337</v>
      </c>
      <c r="M18" s="334">
        <f t="shared" si="127"/>
        <v>833.33333333333337</v>
      </c>
      <c r="N18" s="334">
        <f t="shared" si="127"/>
        <v>833.33333333333337</v>
      </c>
      <c r="O18" s="334">
        <f t="shared" si="127"/>
        <v>833.33333333333337</v>
      </c>
      <c r="P18" s="335">
        <f>SUM(D18:O18)</f>
        <v>8333.3333333333321</v>
      </c>
      <c r="Q18" s="334">
        <f t="shared" ref="Q18:AB18" si="128">SUM(Q19:Q22)</f>
        <v>833.33333333333337</v>
      </c>
      <c r="R18" s="334">
        <f t="shared" si="128"/>
        <v>833.33333333333337</v>
      </c>
      <c r="S18" s="334">
        <f t="shared" si="128"/>
        <v>850</v>
      </c>
      <c r="T18" s="334">
        <f t="shared" si="128"/>
        <v>850</v>
      </c>
      <c r="U18" s="334">
        <f t="shared" si="128"/>
        <v>850</v>
      </c>
      <c r="V18" s="334">
        <f t="shared" si="128"/>
        <v>850</v>
      </c>
      <c r="W18" s="334">
        <f t="shared" si="128"/>
        <v>4166.666666666667</v>
      </c>
      <c r="X18" s="334">
        <f t="shared" si="128"/>
        <v>4166.666666666667</v>
      </c>
      <c r="Y18" s="334">
        <f t="shared" si="128"/>
        <v>4166.666666666667</v>
      </c>
      <c r="Z18" s="334">
        <f t="shared" si="128"/>
        <v>4166.666666666667</v>
      </c>
      <c r="AA18" s="334">
        <f t="shared" si="128"/>
        <v>4166.666666666667</v>
      </c>
      <c r="AB18" s="334">
        <f t="shared" si="128"/>
        <v>4166.666666666667</v>
      </c>
      <c r="AC18" s="335">
        <f>SUM(Q18:AB18)</f>
        <v>30066.666666666672</v>
      </c>
      <c r="AD18" s="334">
        <f t="shared" ref="AD18:AO18" si="129">SUM(AD19:AD22)</f>
        <v>4166.666666666667</v>
      </c>
      <c r="AE18" s="334">
        <f t="shared" si="129"/>
        <v>4166.666666666667</v>
      </c>
      <c r="AF18" s="334">
        <f t="shared" si="129"/>
        <v>4166.666666666667</v>
      </c>
      <c r="AG18" s="334">
        <f t="shared" si="129"/>
        <v>4166.666666666667</v>
      </c>
      <c r="AH18" s="334">
        <f t="shared" si="129"/>
        <v>4166.666666666667</v>
      </c>
      <c r="AI18" s="334">
        <f t="shared" si="129"/>
        <v>4166.666666666667</v>
      </c>
      <c r="AJ18" s="334">
        <f t="shared" si="129"/>
        <v>4250</v>
      </c>
      <c r="AK18" s="334">
        <f t="shared" si="129"/>
        <v>4250</v>
      </c>
      <c r="AL18" s="334">
        <f t="shared" si="129"/>
        <v>4250</v>
      </c>
      <c r="AM18" s="334">
        <f t="shared" si="129"/>
        <v>4250</v>
      </c>
      <c r="AN18" s="334">
        <f t="shared" si="129"/>
        <v>4250</v>
      </c>
      <c r="AO18" s="334">
        <f t="shared" si="129"/>
        <v>4250</v>
      </c>
      <c r="AP18" s="335">
        <f>SUM(AD18:AO18)</f>
        <v>50500</v>
      </c>
      <c r="AQ18" s="334">
        <f t="shared" ref="AQ18:BB18" si="130">SUM(AQ19:AQ22)</f>
        <v>4250</v>
      </c>
      <c r="AR18" s="334">
        <f t="shared" si="130"/>
        <v>4250</v>
      </c>
      <c r="AS18" s="334">
        <f t="shared" si="130"/>
        <v>4250</v>
      </c>
      <c r="AT18" s="334">
        <f t="shared" si="130"/>
        <v>4250</v>
      </c>
      <c r="AU18" s="334">
        <f t="shared" si="130"/>
        <v>4250</v>
      </c>
      <c r="AV18" s="334">
        <f t="shared" si="130"/>
        <v>4250</v>
      </c>
      <c r="AW18" s="334">
        <f t="shared" si="130"/>
        <v>4335</v>
      </c>
      <c r="AX18" s="334">
        <f t="shared" si="130"/>
        <v>4335</v>
      </c>
      <c r="AY18" s="334">
        <f t="shared" si="130"/>
        <v>4335</v>
      </c>
      <c r="AZ18" s="334">
        <f t="shared" si="130"/>
        <v>4335</v>
      </c>
      <c r="BA18" s="334">
        <f t="shared" si="130"/>
        <v>4335</v>
      </c>
      <c r="BB18" s="334">
        <f t="shared" si="130"/>
        <v>4335</v>
      </c>
      <c r="BC18" s="335">
        <f>SUM(AQ18:BB18)</f>
        <v>51510</v>
      </c>
      <c r="BD18" s="334">
        <f t="shared" ref="BD18:BO18" si="131">SUM(BD19:BD22)</f>
        <v>16666.666666666668</v>
      </c>
      <c r="BE18" s="334">
        <f t="shared" si="131"/>
        <v>16666.666666666668</v>
      </c>
      <c r="BF18" s="334">
        <f t="shared" si="131"/>
        <v>16666.666666666668</v>
      </c>
      <c r="BG18" s="334">
        <f t="shared" si="131"/>
        <v>16666.666666666668</v>
      </c>
      <c r="BH18" s="334">
        <f t="shared" si="131"/>
        <v>16666.666666666668</v>
      </c>
      <c r="BI18" s="334">
        <f t="shared" si="131"/>
        <v>16666.666666666668</v>
      </c>
      <c r="BJ18" s="334">
        <f t="shared" si="131"/>
        <v>16666.666666666668</v>
      </c>
      <c r="BK18" s="334">
        <f t="shared" si="131"/>
        <v>16666.666666666668</v>
      </c>
      <c r="BL18" s="334">
        <f t="shared" si="131"/>
        <v>16666.666666666668</v>
      </c>
      <c r="BM18" s="334">
        <f t="shared" si="131"/>
        <v>16666.666666666668</v>
      </c>
      <c r="BN18" s="334">
        <f t="shared" si="131"/>
        <v>16666.666666666668</v>
      </c>
      <c r="BO18" s="334">
        <f t="shared" si="131"/>
        <v>16666.666666666668</v>
      </c>
      <c r="BP18" s="335">
        <f>SUM(BD18:BO18)</f>
        <v>199999.99999999997</v>
      </c>
      <c r="BQ18" s="334">
        <f t="shared" ref="BQ18:CB18" si="132">SUM(BQ19:BQ22)</f>
        <v>17000</v>
      </c>
      <c r="BR18" s="334">
        <f t="shared" si="132"/>
        <v>17000</v>
      </c>
      <c r="BS18" s="334">
        <f t="shared" si="132"/>
        <v>17000</v>
      </c>
      <c r="BT18" s="334">
        <f t="shared" si="132"/>
        <v>17000</v>
      </c>
      <c r="BU18" s="334">
        <f t="shared" si="132"/>
        <v>17000</v>
      </c>
      <c r="BV18" s="334">
        <f t="shared" si="132"/>
        <v>17000</v>
      </c>
      <c r="BW18" s="334">
        <f t="shared" si="132"/>
        <v>17000</v>
      </c>
      <c r="BX18" s="334">
        <f t="shared" si="132"/>
        <v>17000</v>
      </c>
      <c r="BY18" s="334">
        <f t="shared" si="132"/>
        <v>17000</v>
      </c>
      <c r="BZ18" s="334">
        <f t="shared" si="132"/>
        <v>17000</v>
      </c>
      <c r="CA18" s="334">
        <f t="shared" si="132"/>
        <v>17000</v>
      </c>
      <c r="CB18" s="334">
        <f t="shared" si="132"/>
        <v>17000</v>
      </c>
      <c r="CC18" s="335">
        <f>SUM(BQ18:CB18)</f>
        <v>204000</v>
      </c>
      <c r="CD18" s="334">
        <f t="shared" ref="CD18:CO18" si="133">SUM(CD19:CD22)</f>
        <v>17340</v>
      </c>
      <c r="CE18" s="334">
        <f t="shared" si="133"/>
        <v>17340</v>
      </c>
      <c r="CF18" s="334">
        <f t="shared" si="133"/>
        <v>17340</v>
      </c>
      <c r="CG18" s="334">
        <f t="shared" si="133"/>
        <v>17340</v>
      </c>
      <c r="CH18" s="334">
        <f t="shared" si="133"/>
        <v>17340</v>
      </c>
      <c r="CI18" s="334">
        <f t="shared" si="133"/>
        <v>17340</v>
      </c>
      <c r="CJ18" s="334">
        <f t="shared" si="133"/>
        <v>17340</v>
      </c>
      <c r="CK18" s="334">
        <f t="shared" si="133"/>
        <v>17340</v>
      </c>
      <c r="CL18" s="334">
        <f t="shared" si="133"/>
        <v>17340</v>
      </c>
      <c r="CM18" s="334">
        <f t="shared" si="133"/>
        <v>17340</v>
      </c>
      <c r="CN18" s="334">
        <f t="shared" si="133"/>
        <v>17340</v>
      </c>
      <c r="CO18" s="334">
        <f t="shared" si="133"/>
        <v>17340</v>
      </c>
      <c r="CP18" s="335">
        <f>SUM(CD18:CO18)</f>
        <v>208080</v>
      </c>
      <c r="CQ18" s="334">
        <f t="shared" ref="CQ18:DB18" si="134">SUM(CQ19:CQ22)</f>
        <v>17686.8</v>
      </c>
      <c r="CR18" s="334">
        <f t="shared" si="134"/>
        <v>17686.8</v>
      </c>
      <c r="CS18" s="334">
        <f t="shared" si="134"/>
        <v>17686.8</v>
      </c>
      <c r="CT18" s="334">
        <f t="shared" si="134"/>
        <v>17686.8</v>
      </c>
      <c r="CU18" s="334">
        <f t="shared" si="134"/>
        <v>17686.8</v>
      </c>
      <c r="CV18" s="334">
        <f t="shared" si="134"/>
        <v>17686.8</v>
      </c>
      <c r="CW18" s="334">
        <f t="shared" si="134"/>
        <v>17686.8</v>
      </c>
      <c r="CX18" s="334">
        <f t="shared" si="134"/>
        <v>17686.8</v>
      </c>
      <c r="CY18" s="334">
        <f t="shared" si="134"/>
        <v>17686.8</v>
      </c>
      <c r="CZ18" s="334">
        <f t="shared" si="134"/>
        <v>17686.8</v>
      </c>
      <c r="DA18" s="334">
        <f t="shared" si="134"/>
        <v>17686.8</v>
      </c>
      <c r="DB18" s="334">
        <f t="shared" si="134"/>
        <v>17686.8</v>
      </c>
      <c r="DC18" s="335">
        <f>SUM(CQ18:DB18)</f>
        <v>212241.59999999995</v>
      </c>
    </row>
    <row r="19" spans="2:107">
      <c r="B19" s="183" t="str">
        <f>B13</f>
        <v>SaaS Phase</v>
      </c>
      <c r="C19" s="163">
        <f>P19+AC19+AP19+BC19+BP19+CC19+CP19+DC19</f>
        <v>13400</v>
      </c>
      <c r="D19" s="164">
        <f>IF(AND(D$4&gt;=Assumptions!$D$17,D$4&lt;Assumptions!$E$17),IFERROR((Assumptions!$D$19*(1+Assumptions!$D$20)^(D49-1))/12,0),0)</f>
        <v>0</v>
      </c>
      <c r="E19" s="164">
        <f>IF(AND(E$4&gt;=Assumptions!$D$17,E$4&lt;Assumptions!$E$17),IFERROR((Assumptions!$D$19*(1+Assumptions!$D$20)^(E49-1))/12,0),0)</f>
        <v>0</v>
      </c>
      <c r="F19" s="164">
        <f>IF(AND(F$4&gt;=Assumptions!$D$17,F$4&lt;Assumptions!$E$17),IFERROR((Assumptions!$D$19*(1+Assumptions!$D$20)^(F49-1))/12,0),0)</f>
        <v>833.33333333333337</v>
      </c>
      <c r="G19" s="164">
        <f>IF(AND(G$4&gt;=Assumptions!$D$17,G$4&lt;Assumptions!$E$17),IFERROR((Assumptions!$D$19*(1+Assumptions!$D$20)^(G49-1))/12,0),0)</f>
        <v>833.33333333333337</v>
      </c>
      <c r="H19" s="164">
        <f>IF(AND(H$4&gt;=Assumptions!$D$17,H$4&lt;Assumptions!$E$17),IFERROR((Assumptions!$D$19*(1+Assumptions!$D$20)^(H49-1))/12,0),0)</f>
        <v>833.33333333333337</v>
      </c>
      <c r="I19" s="164">
        <f>IF(AND(I$4&gt;=Assumptions!$D$17,I$4&lt;Assumptions!$E$17),IFERROR((Assumptions!$D$19*(1+Assumptions!$D$20)^(I49-1))/12,0),0)</f>
        <v>833.33333333333337</v>
      </c>
      <c r="J19" s="164">
        <f>IF(AND(J$4&gt;=Assumptions!$D$17,J$4&lt;Assumptions!$E$17),IFERROR((Assumptions!$D$19*(1+Assumptions!$D$20)^(J49-1))/12,0),0)</f>
        <v>833.33333333333337</v>
      </c>
      <c r="K19" s="164">
        <f>IF(AND(K$4&gt;=Assumptions!$D$17,K$4&lt;Assumptions!$E$17),IFERROR((Assumptions!$D$19*(1+Assumptions!$D$20)^(K49-1))/12,0),0)</f>
        <v>833.33333333333337</v>
      </c>
      <c r="L19" s="164">
        <f>IF(AND(L$4&gt;=Assumptions!$D$17,L$4&lt;Assumptions!$E$17),IFERROR((Assumptions!$D$19*(1+Assumptions!$D$20)^(L49-1))/12,0),0)</f>
        <v>833.33333333333337</v>
      </c>
      <c r="M19" s="164">
        <f>IF(AND(M$4&gt;=Assumptions!$D$17,M$4&lt;Assumptions!$E$17),IFERROR((Assumptions!$D$19*(1+Assumptions!$D$20)^(M49-1))/12,0),0)</f>
        <v>833.33333333333337</v>
      </c>
      <c r="N19" s="164">
        <f>IF(AND(N$4&gt;=Assumptions!$D$17,N$4&lt;Assumptions!$E$17),IFERROR((Assumptions!$D$19*(1+Assumptions!$D$20)^(N49-1))/12,0),0)</f>
        <v>833.33333333333337</v>
      </c>
      <c r="O19" s="164">
        <f>IF(AND(O$4&gt;=Assumptions!$D$17,O$4&lt;Assumptions!$E$17),IFERROR((Assumptions!$D$19*(1+Assumptions!$D$20)^(O49-1))/12,0),0)</f>
        <v>833.33333333333337</v>
      </c>
      <c r="P19" s="330">
        <f>SUM(D19:O19)</f>
        <v>8333.3333333333321</v>
      </c>
      <c r="Q19" s="164">
        <f>IF(AND(Q$4&gt;=Assumptions!$D$17,Q$4&lt;Assumptions!$E$17),IFERROR((Assumptions!$D$19*(1+Assumptions!$D$20)^(Q49-1))/12,0),0)</f>
        <v>833.33333333333337</v>
      </c>
      <c r="R19" s="164">
        <f>IF(AND(R$4&gt;=Assumptions!$D$17,R$4&lt;Assumptions!$E$17),IFERROR((Assumptions!$D$19*(1+Assumptions!$D$20)^(R49-1))/12,0),0)</f>
        <v>833.33333333333337</v>
      </c>
      <c r="S19" s="164">
        <f>IF(AND(S$4&gt;=Assumptions!$D$17,S$4&lt;Assumptions!$E$17),IFERROR((Assumptions!$D$19*(1+Assumptions!$D$20)^(S49-1))/12,0),0)</f>
        <v>850</v>
      </c>
      <c r="T19" s="164">
        <f>IF(AND(T$4&gt;=Assumptions!$D$17,T$4&lt;Assumptions!$E$17),IFERROR((Assumptions!$D$19*(1+Assumptions!$D$20)^(T49-1))/12,0),0)</f>
        <v>850</v>
      </c>
      <c r="U19" s="164">
        <f>IF(AND(U$4&gt;=Assumptions!$D$17,U$4&lt;Assumptions!$E$17),IFERROR((Assumptions!$D$19*(1+Assumptions!$D$20)^(U49-1))/12,0),0)</f>
        <v>850</v>
      </c>
      <c r="V19" s="164">
        <f>IF(AND(V$4&gt;=Assumptions!$D$17,V$4&lt;Assumptions!$E$17),IFERROR((Assumptions!$D$19*(1+Assumptions!$D$20)^(V49-1))/12,0),0)</f>
        <v>850</v>
      </c>
      <c r="W19" s="164">
        <f>IF(AND(W$4&gt;=Assumptions!$D$17,W$4&lt;Assumptions!$E$17),IFERROR((Assumptions!$D$19*(1+Assumptions!$D$20)^(W49-1))/12,0),0)</f>
        <v>0</v>
      </c>
      <c r="X19" s="164">
        <f>IF(AND(X$4&gt;=Assumptions!$D$17,X$4&lt;Assumptions!$E$17),IFERROR((Assumptions!$D$19*(1+Assumptions!$D$20)^(X49-1))/12,0),0)</f>
        <v>0</v>
      </c>
      <c r="Y19" s="164">
        <f>IF(AND(Y$4&gt;=Assumptions!$D$17,Y$4&lt;Assumptions!$E$17),IFERROR((Assumptions!$D$19*(1+Assumptions!$D$20)^(Y49-1))/12,0),0)</f>
        <v>0</v>
      </c>
      <c r="Z19" s="164">
        <f>IF(AND(Z$4&gt;=Assumptions!$D$17,Z$4&lt;Assumptions!$E$17),IFERROR((Assumptions!$D$19*(1+Assumptions!$D$20)^(Z49-1))/12,0),0)</f>
        <v>0</v>
      </c>
      <c r="AA19" s="164">
        <f>IF(AND(AA$4&gt;=Assumptions!$D$17,AA$4&lt;Assumptions!$E$17),IFERROR((Assumptions!$D$19*(1+Assumptions!$D$20)^(AA49-1))/12,0),0)</f>
        <v>0</v>
      </c>
      <c r="AB19" s="164">
        <f>IF(AND(AB$4&gt;=Assumptions!$D$17,AB$4&lt;Assumptions!$E$17),IFERROR((Assumptions!$D$19*(1+Assumptions!$D$20)^(AB49-1))/12,0),0)</f>
        <v>0</v>
      </c>
      <c r="AC19" s="330">
        <f>SUM(Q19:AB19)</f>
        <v>5066.666666666667</v>
      </c>
      <c r="AD19" s="164">
        <f>IF(AND(AD$4&gt;=Assumptions!$D$17,AD$4&lt;Assumptions!$E$17),IFERROR((Assumptions!$D$19*(1+Assumptions!$D$20)^(AD49-1))/12,0),0)</f>
        <v>0</v>
      </c>
      <c r="AE19" s="164">
        <f>IF(AND(AE$4&gt;=Assumptions!$D$17,AE$4&lt;Assumptions!$E$17),IFERROR((Assumptions!$D$19*(1+Assumptions!$D$20)^(AE49-1))/12,0),0)</f>
        <v>0</v>
      </c>
      <c r="AF19" s="164">
        <f>IF(AND(AF$4&gt;=Assumptions!$D$17,AF$4&lt;Assumptions!$E$17),IFERROR((Assumptions!$D$19*(1+Assumptions!$D$20)^(AF49-1))/12,0),0)</f>
        <v>0</v>
      </c>
      <c r="AG19" s="164">
        <f>IF(AND(AG$4&gt;=Assumptions!$D$17,AG$4&lt;Assumptions!$E$17),IFERROR((Assumptions!$D$19*(1+Assumptions!$D$20)^(AG49-1))/12,0),0)</f>
        <v>0</v>
      </c>
      <c r="AH19" s="164">
        <f>IF(AND(AH$4&gt;=Assumptions!$D$17,AH$4&lt;Assumptions!$E$17),IFERROR((Assumptions!$D$19*(1+Assumptions!$D$20)^(AH49-1))/12,0),0)</f>
        <v>0</v>
      </c>
      <c r="AI19" s="164">
        <f>IF(AND(AI$4&gt;=Assumptions!$D$17,AI$4&lt;Assumptions!$E$17),IFERROR((Assumptions!$D$19*(1+Assumptions!$D$20)^(AI49-1))/12,0),0)</f>
        <v>0</v>
      </c>
      <c r="AJ19" s="164">
        <f>IF(AND(AJ$4&gt;=Assumptions!$D$17,AJ$4&lt;Assumptions!$E$17),IFERROR((Assumptions!$D$19*(1+Assumptions!$D$20)^(AJ49-1))/12,0),0)</f>
        <v>0</v>
      </c>
      <c r="AK19" s="164">
        <f>IF(AND(AK$4&gt;=Assumptions!$D$17,AK$4&lt;Assumptions!$E$17),IFERROR((Assumptions!$D$19*(1+Assumptions!$D$20)^(AK49-1))/12,0),0)</f>
        <v>0</v>
      </c>
      <c r="AL19" s="164">
        <f>IF(AND(AL$4&gt;=Assumptions!$D$17,AL$4&lt;Assumptions!$E$17),IFERROR((Assumptions!$D$19*(1+Assumptions!$D$20)^(AL49-1))/12,0),0)</f>
        <v>0</v>
      </c>
      <c r="AM19" s="164">
        <f>IF(AND(AM$4&gt;=Assumptions!$D$17,AM$4&lt;Assumptions!$E$17),IFERROR((Assumptions!$D$19*(1+Assumptions!$D$20)^(AM49-1))/12,0),0)</f>
        <v>0</v>
      </c>
      <c r="AN19" s="164">
        <f>IF(AND(AN$4&gt;=Assumptions!$D$17,AN$4&lt;Assumptions!$E$17),IFERROR((Assumptions!$D$19*(1+Assumptions!$D$20)^(AN49-1))/12,0),0)</f>
        <v>0</v>
      </c>
      <c r="AO19" s="164">
        <f>IF(AND(AO$4&gt;=Assumptions!$D$17,AO$4&lt;Assumptions!$E$17),IFERROR((Assumptions!$D$19*(1+Assumptions!$D$20)^(AO49-1))/12,0),0)</f>
        <v>0</v>
      </c>
      <c r="AP19" s="330">
        <f>SUM(AD19:AO19)</f>
        <v>0</v>
      </c>
      <c r="AQ19" s="164">
        <f>IF(AND(AQ$4&gt;=Assumptions!$D$17,AQ$4&lt;Assumptions!$E$17),IFERROR((Assumptions!$D$19*(1+Assumptions!$D$20)^(AQ49-1))/12,0),0)</f>
        <v>0</v>
      </c>
      <c r="AR19" s="164">
        <f>IF(AND(AR$4&gt;=Assumptions!$D$17,AR$4&lt;Assumptions!$E$17),IFERROR((Assumptions!$D$19*(1+Assumptions!$D$20)^(AR49-1))/12,0),0)</f>
        <v>0</v>
      </c>
      <c r="AS19" s="164">
        <f>IF(AND(AS$4&gt;=Assumptions!$D$17,AS$4&lt;Assumptions!$E$17),IFERROR((Assumptions!$D$19*(1+Assumptions!$D$20)^(AS49-1))/12,0),0)</f>
        <v>0</v>
      </c>
      <c r="AT19" s="164">
        <f>IF(AND(AT$4&gt;=Assumptions!$D$17,AT$4&lt;Assumptions!$E$17),IFERROR((Assumptions!$D$19*(1+Assumptions!$D$20)^(AT49-1))/12,0),0)</f>
        <v>0</v>
      </c>
      <c r="AU19" s="164">
        <f>IF(AND(AU$4&gt;=Assumptions!$D$17,AU$4&lt;Assumptions!$E$17),IFERROR((Assumptions!$D$19*(1+Assumptions!$D$20)^(AU49-1))/12,0),0)</f>
        <v>0</v>
      </c>
      <c r="AV19" s="164">
        <f>IF(AND(AV$4&gt;=Assumptions!$D$17,AV$4&lt;Assumptions!$E$17),IFERROR((Assumptions!$D$19*(1+Assumptions!$D$20)^(AV49-1))/12,0),0)</f>
        <v>0</v>
      </c>
      <c r="AW19" s="164">
        <f>IF(AND(AW$4&gt;=Assumptions!$D$17,AW$4&lt;Assumptions!$E$17),IFERROR((Assumptions!$D$19*(1+Assumptions!$D$20)^(AW49-1))/12,0),0)</f>
        <v>0</v>
      </c>
      <c r="AX19" s="164">
        <f>IF(AND(AX$4&gt;=Assumptions!$D$17,AX$4&lt;Assumptions!$E$17),IFERROR((Assumptions!$D$19*(1+Assumptions!$D$20)^(AX49-1))/12,0),0)</f>
        <v>0</v>
      </c>
      <c r="AY19" s="164">
        <f>IF(AND(AY$4&gt;=Assumptions!$D$17,AY$4&lt;Assumptions!$E$17),IFERROR((Assumptions!$D$19*(1+Assumptions!$D$20)^(AY49-1))/12,0),0)</f>
        <v>0</v>
      </c>
      <c r="AZ19" s="164">
        <f>IF(AND(AZ$4&gt;=Assumptions!$D$17,AZ$4&lt;Assumptions!$E$17),IFERROR((Assumptions!$D$19*(1+Assumptions!$D$20)^(AZ49-1))/12,0),0)</f>
        <v>0</v>
      </c>
      <c r="BA19" s="164">
        <f>IF(AND(BA$4&gt;=Assumptions!$D$17,BA$4&lt;Assumptions!$E$17),IFERROR((Assumptions!$D$19*(1+Assumptions!$D$20)^(BA49-1))/12,0),0)</f>
        <v>0</v>
      </c>
      <c r="BB19" s="164">
        <f>IF(AND(BB$4&gt;=Assumptions!$D$17,BB$4&lt;Assumptions!$E$17),IFERROR((Assumptions!$D$19*(1+Assumptions!$D$20)^(BB49-1))/12,0),0)</f>
        <v>0</v>
      </c>
      <c r="BC19" s="330">
        <f>SUM(AQ19:BB19)</f>
        <v>0</v>
      </c>
      <c r="BD19" s="164">
        <f>IF(AND(BD$4&gt;=Assumptions!$D$17,BD$4&lt;Assumptions!$E$17),IFERROR((Assumptions!$D$19*(1+Assumptions!$D$20)^(BD49-1))/12,0),0)</f>
        <v>0</v>
      </c>
      <c r="BE19" s="164">
        <f>IF(AND(BE$4&gt;=Assumptions!$D$17,BE$4&lt;Assumptions!$E$17),IFERROR((Assumptions!$D$19*(1+Assumptions!$D$20)^(BE49-1))/12,0),0)</f>
        <v>0</v>
      </c>
      <c r="BF19" s="164">
        <f>IF(AND(BF$4&gt;=Assumptions!$D$17,BF$4&lt;Assumptions!$E$17),IFERROR((Assumptions!$D$19*(1+Assumptions!$D$20)^(BF49-1))/12,0),0)</f>
        <v>0</v>
      </c>
      <c r="BG19" s="164">
        <f>IF(AND(BG$4&gt;=Assumptions!$D$17,BG$4&lt;Assumptions!$E$17),IFERROR((Assumptions!$D$19*(1+Assumptions!$D$20)^(BG49-1))/12,0),0)</f>
        <v>0</v>
      </c>
      <c r="BH19" s="164">
        <f>IF(AND(BH$4&gt;=Assumptions!$D$17,BH$4&lt;Assumptions!$E$17),IFERROR((Assumptions!$D$19*(1+Assumptions!$D$20)^(BH49-1))/12,0),0)</f>
        <v>0</v>
      </c>
      <c r="BI19" s="164">
        <f>IF(AND(BI$4&gt;=Assumptions!$D$17,BI$4&lt;Assumptions!$E$17),IFERROR((Assumptions!$D$19*(1+Assumptions!$D$20)^(BI49-1))/12,0),0)</f>
        <v>0</v>
      </c>
      <c r="BJ19" s="164">
        <f>IF(AND(BJ$4&gt;=Assumptions!$D$17,BJ$4&lt;Assumptions!$E$17),IFERROR((Assumptions!$D$19*(1+Assumptions!$D$20)^(BJ49-1))/12,0),0)</f>
        <v>0</v>
      </c>
      <c r="BK19" s="164">
        <f>IF(AND(BK$4&gt;=Assumptions!$D$17,BK$4&lt;Assumptions!$E$17),IFERROR((Assumptions!$D$19*(1+Assumptions!$D$20)^(BK49-1))/12,0),0)</f>
        <v>0</v>
      </c>
      <c r="BL19" s="164">
        <f>IF(AND(BL$4&gt;=Assumptions!$D$17,BL$4&lt;Assumptions!$E$17),IFERROR((Assumptions!$D$19*(1+Assumptions!$D$20)^(BL49-1))/12,0),0)</f>
        <v>0</v>
      </c>
      <c r="BM19" s="164">
        <f>IF(AND(BM$4&gt;=Assumptions!$D$17,BM$4&lt;Assumptions!$E$17),IFERROR((Assumptions!$D$19*(1+Assumptions!$D$20)^(BM49-1))/12,0),0)</f>
        <v>0</v>
      </c>
      <c r="BN19" s="164">
        <f>IF(AND(BN$4&gt;=Assumptions!$D$17,BN$4&lt;Assumptions!$E$17),IFERROR((Assumptions!$D$19*(1+Assumptions!$D$20)^(BN49-1))/12,0),0)</f>
        <v>0</v>
      </c>
      <c r="BO19" s="164">
        <f>IF(AND(BO$4&gt;=Assumptions!$D$17,BO$4&lt;Assumptions!$E$17),IFERROR((Assumptions!$D$19*(1+Assumptions!$D$20)^(BO49-1))/12,0),0)</f>
        <v>0</v>
      </c>
      <c r="BP19" s="330">
        <f>SUM(BD19:BO19)</f>
        <v>0</v>
      </c>
      <c r="BQ19" s="164">
        <f>IF(AND(BQ$4&gt;=Assumptions!$D$17,BQ$4&lt;Assumptions!$E$17),IFERROR((Assumptions!$D$19*(1+Assumptions!$D$20)^(BQ49-1))/12,0),0)</f>
        <v>0</v>
      </c>
      <c r="BR19" s="164">
        <f>IF(AND(BR$4&gt;=Assumptions!$D$17,BR$4&lt;Assumptions!$E$17),IFERROR((Assumptions!$D$19*(1+Assumptions!$D$20)^(BR49-1))/12,0),0)</f>
        <v>0</v>
      </c>
      <c r="BS19" s="164">
        <f>IF(AND(BS$4&gt;=Assumptions!$D$17,BS$4&lt;Assumptions!$E$17),IFERROR((Assumptions!$D$19*(1+Assumptions!$D$20)^(BS49-1))/12,0),0)</f>
        <v>0</v>
      </c>
      <c r="BT19" s="164">
        <f>IF(AND(BT$4&gt;=Assumptions!$D$17,BT$4&lt;Assumptions!$E$17),IFERROR((Assumptions!$D$19*(1+Assumptions!$D$20)^(BT49-1))/12,0),0)</f>
        <v>0</v>
      </c>
      <c r="BU19" s="164">
        <f>IF(AND(BU$4&gt;=Assumptions!$D$17,BU$4&lt;Assumptions!$E$17),IFERROR((Assumptions!$D$19*(1+Assumptions!$D$20)^(BU49-1))/12,0),0)</f>
        <v>0</v>
      </c>
      <c r="BV19" s="164">
        <f>IF(AND(BV$4&gt;=Assumptions!$D$17,BV$4&lt;Assumptions!$E$17),IFERROR((Assumptions!$D$19*(1+Assumptions!$D$20)^(BV49-1))/12,0),0)</f>
        <v>0</v>
      </c>
      <c r="BW19" s="164">
        <f>IF(AND(BW$4&gt;=Assumptions!$D$17,BW$4&lt;Assumptions!$E$17),IFERROR((Assumptions!$D$19*(1+Assumptions!$D$20)^(BW49-1))/12,0),0)</f>
        <v>0</v>
      </c>
      <c r="BX19" s="164">
        <f>IF(AND(BX$4&gt;=Assumptions!$D$17,BX$4&lt;Assumptions!$E$17),IFERROR((Assumptions!$D$19*(1+Assumptions!$D$20)^(BX49-1))/12,0),0)</f>
        <v>0</v>
      </c>
      <c r="BY19" s="164">
        <f>IF(AND(BY$4&gt;=Assumptions!$D$17,BY$4&lt;Assumptions!$E$17),IFERROR((Assumptions!$D$19*(1+Assumptions!$D$20)^(BY49-1))/12,0),0)</f>
        <v>0</v>
      </c>
      <c r="BZ19" s="164">
        <f>IF(AND(BZ$4&gt;=Assumptions!$D$17,BZ$4&lt;Assumptions!$E$17),IFERROR((Assumptions!$D$19*(1+Assumptions!$D$20)^(BZ49-1))/12,0),0)</f>
        <v>0</v>
      </c>
      <c r="CA19" s="164">
        <f>IF(AND(CA$4&gt;=Assumptions!$D$17,CA$4&lt;Assumptions!$E$17),IFERROR((Assumptions!$D$19*(1+Assumptions!$D$20)^(CA49-1))/12,0),0)</f>
        <v>0</v>
      </c>
      <c r="CB19" s="164">
        <f>IF(AND(CB$4&gt;=Assumptions!$D$17,CB$4&lt;Assumptions!$E$17),IFERROR((Assumptions!$D$19*(1+Assumptions!$D$20)^(CB49-1))/12,0),0)</f>
        <v>0</v>
      </c>
      <c r="CC19" s="330">
        <f>SUM(BQ19:CB19)</f>
        <v>0</v>
      </c>
      <c r="CD19" s="164">
        <f>IF(AND(CD$4&gt;=Assumptions!$D$17,CD$4&lt;Assumptions!$E$17),IFERROR((Assumptions!$D$19*(1+Assumptions!$D$20)^(CD49-1))/12,0),0)</f>
        <v>0</v>
      </c>
      <c r="CE19" s="164">
        <f>IF(AND(CE$4&gt;=Assumptions!$D$17,CE$4&lt;Assumptions!$E$17),IFERROR((Assumptions!$D$19*(1+Assumptions!$D$20)^(CE49-1))/12,0),0)</f>
        <v>0</v>
      </c>
      <c r="CF19" s="164">
        <f>IF(AND(CF$4&gt;=Assumptions!$D$17,CF$4&lt;Assumptions!$E$17),IFERROR((Assumptions!$D$19*(1+Assumptions!$D$20)^(CF49-1))/12,0),0)</f>
        <v>0</v>
      </c>
      <c r="CG19" s="164">
        <f>IF(AND(CG$4&gt;=Assumptions!$D$17,CG$4&lt;Assumptions!$E$17),IFERROR((Assumptions!$D$19*(1+Assumptions!$D$20)^(CG49-1))/12,0),0)</f>
        <v>0</v>
      </c>
      <c r="CH19" s="164">
        <f>IF(AND(CH$4&gt;=Assumptions!$D$17,CH$4&lt;Assumptions!$E$17),IFERROR((Assumptions!$D$19*(1+Assumptions!$D$20)^(CH49-1))/12,0),0)</f>
        <v>0</v>
      </c>
      <c r="CI19" s="164">
        <f>IF(AND(CI$4&gt;=Assumptions!$D$17,CI$4&lt;Assumptions!$E$17),IFERROR((Assumptions!$D$19*(1+Assumptions!$D$20)^(CI49-1))/12,0),0)</f>
        <v>0</v>
      </c>
      <c r="CJ19" s="164">
        <f>IF(AND(CJ$4&gt;=Assumptions!$D$17,CJ$4&lt;Assumptions!$E$17),IFERROR((Assumptions!$D$19*(1+Assumptions!$D$20)^(CJ49-1))/12,0),0)</f>
        <v>0</v>
      </c>
      <c r="CK19" s="164">
        <f>IF(AND(CK$4&gt;=Assumptions!$D$17,CK$4&lt;Assumptions!$E$17),IFERROR((Assumptions!$D$19*(1+Assumptions!$D$20)^(CK49-1))/12,0),0)</f>
        <v>0</v>
      </c>
      <c r="CL19" s="164">
        <f>IF(AND(CL$4&gt;=Assumptions!$D$17,CL$4&lt;Assumptions!$E$17),IFERROR((Assumptions!$D$19*(1+Assumptions!$D$20)^(CL49-1))/12,0),0)</f>
        <v>0</v>
      </c>
      <c r="CM19" s="164">
        <f>IF(AND(CM$4&gt;=Assumptions!$D$17,CM$4&lt;Assumptions!$E$17),IFERROR((Assumptions!$D$19*(1+Assumptions!$D$20)^(CM49-1))/12,0),0)</f>
        <v>0</v>
      </c>
      <c r="CN19" s="164">
        <f>IF(AND(CN$4&gt;=Assumptions!$D$17,CN$4&lt;Assumptions!$E$17),IFERROR((Assumptions!$D$19*(1+Assumptions!$D$20)^(CN49-1))/12,0),0)</f>
        <v>0</v>
      </c>
      <c r="CO19" s="164">
        <f>IF(AND(CO$4&gt;=Assumptions!$D$17,CO$4&lt;Assumptions!$E$17),IFERROR((Assumptions!$D$19*(1+Assumptions!$D$20)^(CO49-1))/12,0),0)</f>
        <v>0</v>
      </c>
      <c r="CP19" s="330">
        <f>SUM(CD19:CO19)</f>
        <v>0</v>
      </c>
      <c r="CQ19" s="164">
        <f>IF(AND(CQ$4&gt;=Assumptions!$D$17,CQ$4&lt;Assumptions!$E$17),IFERROR((Assumptions!$D$19*(1+Assumptions!$D$20)^(CQ49-1))/12,0),0)</f>
        <v>0</v>
      </c>
      <c r="CR19" s="164">
        <f>IF(AND(CR$4&gt;=Assumptions!$D$17,CR$4&lt;Assumptions!$E$17),IFERROR((Assumptions!$D$19*(1+Assumptions!$D$20)^(CR49-1))/12,0),0)</f>
        <v>0</v>
      </c>
      <c r="CS19" s="164">
        <f>IF(AND(CS$4&gt;=Assumptions!$D$17,CS$4&lt;Assumptions!$E$17),IFERROR((Assumptions!$D$19*(1+Assumptions!$D$20)^(CS49-1))/12,0),0)</f>
        <v>0</v>
      </c>
      <c r="CT19" s="164">
        <f>IF(AND(CT$4&gt;=Assumptions!$D$17,CT$4&lt;Assumptions!$E$17),IFERROR((Assumptions!$D$19*(1+Assumptions!$D$20)^(CT49-1))/12,0),0)</f>
        <v>0</v>
      </c>
      <c r="CU19" s="164">
        <f>IF(AND(CU$4&gt;=Assumptions!$D$17,CU$4&lt;Assumptions!$E$17),IFERROR((Assumptions!$D$19*(1+Assumptions!$D$20)^(CU49-1))/12,0),0)</f>
        <v>0</v>
      </c>
      <c r="CV19" s="164">
        <f>IF(AND(CV$4&gt;=Assumptions!$D$17,CV$4&lt;Assumptions!$E$17),IFERROR((Assumptions!$D$19*(1+Assumptions!$D$20)^(CV49-1))/12,0),0)</f>
        <v>0</v>
      </c>
      <c r="CW19" s="164">
        <f>IF(AND(CW$4&gt;=Assumptions!$D$17,CW$4&lt;Assumptions!$E$17),IFERROR((Assumptions!$D$19*(1+Assumptions!$D$20)^(CW49-1))/12,0),0)</f>
        <v>0</v>
      </c>
      <c r="CX19" s="164">
        <f>IF(AND(CX$4&gt;=Assumptions!$D$17,CX$4&lt;Assumptions!$E$17),IFERROR((Assumptions!$D$19*(1+Assumptions!$D$20)^(CX49-1))/12,0),0)</f>
        <v>0</v>
      </c>
      <c r="CY19" s="164">
        <f>IF(AND(CY$4&gt;=Assumptions!$D$17,CY$4&lt;Assumptions!$E$17),IFERROR((Assumptions!$D$19*(1+Assumptions!$D$20)^(CY49-1))/12,0),0)</f>
        <v>0</v>
      </c>
      <c r="CZ19" s="164">
        <f>IF(AND(CZ$4&gt;=Assumptions!$D$17,CZ$4&lt;Assumptions!$E$17),IFERROR((Assumptions!$D$19*(1+Assumptions!$D$20)^(CZ49-1))/12,0),0)</f>
        <v>0</v>
      </c>
      <c r="DA19" s="164">
        <f>IF(AND(DA$4&gt;=Assumptions!$D$17,DA$4&lt;Assumptions!$E$17),IFERROR((Assumptions!$D$19*(1+Assumptions!$D$20)^(DA49-1))/12,0),0)</f>
        <v>0</v>
      </c>
      <c r="DB19" s="164">
        <f>IF(AND(DB$4&gt;=Assumptions!$D$17,DB$4&lt;Assumptions!$E$17),IFERROR((Assumptions!$D$19*(1+Assumptions!$D$20)^(DB49-1))/12,0),0)</f>
        <v>0</v>
      </c>
      <c r="DC19" s="330">
        <f>SUM(CQ19:DB19)</f>
        <v>0</v>
      </c>
    </row>
    <row r="20" spans="2:107">
      <c r="B20" s="183" t="str">
        <f>B14</f>
        <v>PaaS Phase</v>
      </c>
      <c r="C20" s="163">
        <f t="shared" ref="C20" si="135">P20+AC20+AP20+BC20+BP20+CC20+CP20+DC20</f>
        <v>127010</v>
      </c>
      <c r="D20" s="164">
        <f>IF(AND(D$4&gt;=Assumptions!$E$17,D$4&lt;Assumptions!$F$17),IFERROR((Assumptions!$E$19*(1+Assumptions!$E$20)^(D50-1))/12,0),0)</f>
        <v>0</v>
      </c>
      <c r="E20" s="164">
        <f>IF(AND(E$4&gt;=Assumptions!$E$17,E$4&lt;Assumptions!$F$17),IFERROR((Assumptions!$E$19*(1+Assumptions!$E$20)^(E50-1))/12,0),0)</f>
        <v>0</v>
      </c>
      <c r="F20" s="164">
        <f>IF(AND(F$4&gt;=Assumptions!$E$17,F$4&lt;Assumptions!$F$17),IFERROR((Assumptions!$E$19*(1+Assumptions!$E$20)^(F50-1))/12,0),0)</f>
        <v>0</v>
      </c>
      <c r="G20" s="164">
        <f>IF(AND(G$4&gt;=Assumptions!$E$17,G$4&lt;Assumptions!$F$17),IFERROR((Assumptions!$E$19*(1+Assumptions!$E$20)^(G50-1))/12,0),0)</f>
        <v>0</v>
      </c>
      <c r="H20" s="164">
        <f>IF(AND(H$4&gt;=Assumptions!$E$17,H$4&lt;Assumptions!$F$17),IFERROR((Assumptions!$E$19*(1+Assumptions!$E$20)^(H50-1))/12,0),0)</f>
        <v>0</v>
      </c>
      <c r="I20" s="164">
        <f>IF(AND(I$4&gt;=Assumptions!$E$17,I$4&lt;Assumptions!$F$17),IFERROR((Assumptions!$E$19*(1+Assumptions!$E$20)^(I50-1))/12,0),0)</f>
        <v>0</v>
      </c>
      <c r="J20" s="164">
        <f>IF(AND(J$4&gt;=Assumptions!$E$17,J$4&lt;Assumptions!$F$17),IFERROR((Assumptions!$E$19*(1+Assumptions!$E$20)^(J50-1))/12,0),0)</f>
        <v>0</v>
      </c>
      <c r="K20" s="164">
        <f>IF(AND(K$4&gt;=Assumptions!$E$17,K$4&lt;Assumptions!$F$17),IFERROR((Assumptions!$E$19*(1+Assumptions!$E$20)^(K50-1))/12,0),0)</f>
        <v>0</v>
      </c>
      <c r="L20" s="164">
        <f>IF(AND(L$4&gt;=Assumptions!$E$17,L$4&lt;Assumptions!$F$17),IFERROR((Assumptions!$E$19*(1+Assumptions!$E$20)^(L50-1))/12,0),0)</f>
        <v>0</v>
      </c>
      <c r="M20" s="164">
        <f>IF(AND(M$4&gt;=Assumptions!$E$17,M$4&lt;Assumptions!$F$17),IFERROR((Assumptions!$E$19*(1+Assumptions!$E$20)^(M50-1))/12,0),0)</f>
        <v>0</v>
      </c>
      <c r="N20" s="164">
        <f>IF(AND(N$4&gt;=Assumptions!$E$17,N$4&lt;Assumptions!$F$17),IFERROR((Assumptions!$E$19*(1+Assumptions!$E$20)^(N50-1))/12,0),0)</f>
        <v>0</v>
      </c>
      <c r="O20" s="164">
        <f>IF(AND(O$4&gt;=Assumptions!$E$17,O$4&lt;Assumptions!$F$17),IFERROR((Assumptions!$E$19*(1+Assumptions!$E$20)^(O50-1))/12,0),0)</f>
        <v>0</v>
      </c>
      <c r="P20" s="330">
        <f t="shared" ref="P20:P21" si="136">SUM(D20:O20)</f>
        <v>0</v>
      </c>
      <c r="Q20" s="164">
        <f>IF(AND(Q$4&gt;=Assumptions!$E$17,Q$4&lt;Assumptions!$F$17),IFERROR((Assumptions!$E$19*(1+Assumptions!$E$20)^(Q50-1))/12,0),0)</f>
        <v>0</v>
      </c>
      <c r="R20" s="164">
        <f>IF(AND(R$4&gt;=Assumptions!$E$17,R$4&lt;Assumptions!$F$17),IFERROR((Assumptions!$E$19*(1+Assumptions!$E$20)^(R50-1))/12,0),0)</f>
        <v>0</v>
      </c>
      <c r="S20" s="164">
        <f>IF(AND(S$4&gt;=Assumptions!$E$17,S$4&lt;Assumptions!$F$17),IFERROR((Assumptions!$E$19*(1+Assumptions!$E$20)^(S50-1))/12,0),0)</f>
        <v>0</v>
      </c>
      <c r="T20" s="164">
        <f>IF(AND(T$4&gt;=Assumptions!$E$17,T$4&lt;Assumptions!$F$17),IFERROR((Assumptions!$E$19*(1+Assumptions!$E$20)^(T50-1))/12,0),0)</f>
        <v>0</v>
      </c>
      <c r="U20" s="164">
        <f>IF(AND(U$4&gt;=Assumptions!$E$17,U$4&lt;Assumptions!$F$17),IFERROR((Assumptions!$E$19*(1+Assumptions!$E$20)^(U50-1))/12,0),0)</f>
        <v>0</v>
      </c>
      <c r="V20" s="164">
        <f>IF(AND(V$4&gt;=Assumptions!$E$17,V$4&lt;Assumptions!$F$17),IFERROR((Assumptions!$E$19*(1+Assumptions!$E$20)^(V50-1))/12,0),0)</f>
        <v>0</v>
      </c>
      <c r="W20" s="164">
        <f>IF(AND(W$4&gt;=Assumptions!$E$17,W$4&lt;Assumptions!$F$17),IFERROR((Assumptions!$E$19*(1+Assumptions!$E$20)^(W50-1))/12,0),0)</f>
        <v>4166.666666666667</v>
      </c>
      <c r="X20" s="164">
        <f>IF(AND(X$4&gt;=Assumptions!$E$17,X$4&lt;Assumptions!$F$17),IFERROR((Assumptions!$E$19*(1+Assumptions!$E$20)^(X50-1))/12,0),0)</f>
        <v>4166.666666666667</v>
      </c>
      <c r="Y20" s="164">
        <f>IF(AND(Y$4&gt;=Assumptions!$E$17,Y$4&lt;Assumptions!$F$17),IFERROR((Assumptions!$E$19*(1+Assumptions!$E$20)^(Y50-1))/12,0),0)</f>
        <v>4166.666666666667</v>
      </c>
      <c r="Z20" s="164">
        <f>IF(AND(Z$4&gt;=Assumptions!$E$17,Z$4&lt;Assumptions!$F$17),IFERROR((Assumptions!$E$19*(1+Assumptions!$E$20)^(Z50-1))/12,0),0)</f>
        <v>4166.666666666667</v>
      </c>
      <c r="AA20" s="164">
        <f>IF(AND(AA$4&gt;=Assumptions!$E$17,AA$4&lt;Assumptions!$F$17),IFERROR((Assumptions!$E$19*(1+Assumptions!$E$20)^(AA50-1))/12,0),0)</f>
        <v>4166.666666666667</v>
      </c>
      <c r="AB20" s="164">
        <f>IF(AND(AB$4&gt;=Assumptions!$E$17,AB$4&lt;Assumptions!$F$17),IFERROR((Assumptions!$E$19*(1+Assumptions!$E$20)^(AB50-1))/12,0),0)</f>
        <v>4166.666666666667</v>
      </c>
      <c r="AC20" s="330">
        <f t="shared" ref="AC20:AC21" si="137">SUM(Q20:AB20)</f>
        <v>25000.000000000004</v>
      </c>
      <c r="AD20" s="164">
        <f>IF(AND(AD$4&gt;=Assumptions!$E$17,AD$4&lt;Assumptions!$F$17),IFERROR((Assumptions!$E$19*(1+Assumptions!$E$20)^(AD50-1))/12,0),0)</f>
        <v>4166.666666666667</v>
      </c>
      <c r="AE20" s="164">
        <f>IF(AND(AE$4&gt;=Assumptions!$E$17,AE$4&lt;Assumptions!$F$17),IFERROR((Assumptions!$E$19*(1+Assumptions!$E$20)^(AE50-1))/12,0),0)</f>
        <v>4166.666666666667</v>
      </c>
      <c r="AF20" s="164">
        <f>IF(AND(AF$4&gt;=Assumptions!$E$17,AF$4&lt;Assumptions!$F$17),IFERROR((Assumptions!$E$19*(1+Assumptions!$E$20)^(AF50-1))/12,0),0)</f>
        <v>4166.666666666667</v>
      </c>
      <c r="AG20" s="164">
        <f>IF(AND(AG$4&gt;=Assumptions!$E$17,AG$4&lt;Assumptions!$F$17),IFERROR((Assumptions!$E$19*(1+Assumptions!$E$20)^(AG50-1))/12,0),0)</f>
        <v>4166.666666666667</v>
      </c>
      <c r="AH20" s="164">
        <f>IF(AND(AH$4&gt;=Assumptions!$E$17,AH$4&lt;Assumptions!$F$17),IFERROR((Assumptions!$E$19*(1+Assumptions!$E$20)^(AH50-1))/12,0),0)</f>
        <v>4166.666666666667</v>
      </c>
      <c r="AI20" s="164">
        <f>IF(AND(AI$4&gt;=Assumptions!$E$17,AI$4&lt;Assumptions!$F$17),IFERROR((Assumptions!$E$19*(1+Assumptions!$E$20)^(AI50-1))/12,0),0)</f>
        <v>4166.666666666667</v>
      </c>
      <c r="AJ20" s="164">
        <f>IF(AND(AJ$4&gt;=Assumptions!$E$17,AJ$4&lt;Assumptions!$F$17),IFERROR((Assumptions!$E$19*(1+Assumptions!$E$20)^(AJ50-1))/12,0),0)</f>
        <v>4250</v>
      </c>
      <c r="AK20" s="164">
        <f>IF(AND(AK$4&gt;=Assumptions!$E$17,AK$4&lt;Assumptions!$F$17),IFERROR((Assumptions!$E$19*(1+Assumptions!$E$20)^(AK50-1))/12,0),0)</f>
        <v>4250</v>
      </c>
      <c r="AL20" s="164">
        <f>IF(AND(AL$4&gt;=Assumptions!$E$17,AL$4&lt;Assumptions!$F$17),IFERROR((Assumptions!$E$19*(1+Assumptions!$E$20)^(AL50-1))/12,0),0)</f>
        <v>4250</v>
      </c>
      <c r="AM20" s="164">
        <f>IF(AND(AM$4&gt;=Assumptions!$E$17,AM$4&lt;Assumptions!$F$17),IFERROR((Assumptions!$E$19*(1+Assumptions!$E$20)^(AM50-1))/12,0),0)</f>
        <v>4250</v>
      </c>
      <c r="AN20" s="164">
        <f>IF(AND(AN$4&gt;=Assumptions!$E$17,AN$4&lt;Assumptions!$F$17),IFERROR((Assumptions!$E$19*(1+Assumptions!$E$20)^(AN50-1))/12,0),0)</f>
        <v>4250</v>
      </c>
      <c r="AO20" s="164">
        <f>IF(AND(AO$4&gt;=Assumptions!$E$17,AO$4&lt;Assumptions!$F$17),IFERROR((Assumptions!$E$19*(1+Assumptions!$E$20)^(AO50-1))/12,0),0)</f>
        <v>4250</v>
      </c>
      <c r="AP20" s="330">
        <f t="shared" ref="AP20:AP21" si="138">SUM(AD20:AO20)</f>
        <v>50500</v>
      </c>
      <c r="AQ20" s="164">
        <f>IF(AND(AQ$4&gt;=Assumptions!$E$17,AQ$4&lt;Assumptions!$F$17),IFERROR((Assumptions!$E$19*(1+Assumptions!$E$20)^(AQ50-1))/12,0),0)</f>
        <v>4250</v>
      </c>
      <c r="AR20" s="164">
        <f>IF(AND(AR$4&gt;=Assumptions!$E$17,AR$4&lt;Assumptions!$F$17),IFERROR((Assumptions!$E$19*(1+Assumptions!$E$20)^(AR50-1))/12,0),0)</f>
        <v>4250</v>
      </c>
      <c r="AS20" s="164">
        <f>IF(AND(AS$4&gt;=Assumptions!$E$17,AS$4&lt;Assumptions!$F$17),IFERROR((Assumptions!$E$19*(1+Assumptions!$E$20)^(AS50-1))/12,0),0)</f>
        <v>4250</v>
      </c>
      <c r="AT20" s="164">
        <f>IF(AND(AT$4&gt;=Assumptions!$E$17,AT$4&lt;Assumptions!$F$17),IFERROR((Assumptions!$E$19*(1+Assumptions!$E$20)^(AT50-1))/12,0),0)</f>
        <v>4250</v>
      </c>
      <c r="AU20" s="164">
        <f>IF(AND(AU$4&gt;=Assumptions!$E$17,AU$4&lt;Assumptions!$F$17),IFERROR((Assumptions!$E$19*(1+Assumptions!$E$20)^(AU50-1))/12,0),0)</f>
        <v>4250</v>
      </c>
      <c r="AV20" s="164">
        <f>IF(AND(AV$4&gt;=Assumptions!$E$17,AV$4&lt;Assumptions!$F$17),IFERROR((Assumptions!$E$19*(1+Assumptions!$E$20)^(AV50-1))/12,0),0)</f>
        <v>4250</v>
      </c>
      <c r="AW20" s="164">
        <f>IF(AND(AW$4&gt;=Assumptions!$E$17,AW$4&lt;Assumptions!$F$17),IFERROR((Assumptions!$E$19*(1+Assumptions!$E$20)^(AW50-1))/12,0),0)</f>
        <v>4335</v>
      </c>
      <c r="AX20" s="164">
        <f>IF(AND(AX$4&gt;=Assumptions!$E$17,AX$4&lt;Assumptions!$F$17),IFERROR((Assumptions!$E$19*(1+Assumptions!$E$20)^(AX50-1))/12,0),0)</f>
        <v>4335</v>
      </c>
      <c r="AY20" s="164">
        <f>IF(AND(AY$4&gt;=Assumptions!$E$17,AY$4&lt;Assumptions!$F$17),IFERROR((Assumptions!$E$19*(1+Assumptions!$E$20)^(AY50-1))/12,0),0)</f>
        <v>4335</v>
      </c>
      <c r="AZ20" s="164">
        <f>IF(AND(AZ$4&gt;=Assumptions!$E$17,AZ$4&lt;Assumptions!$F$17),IFERROR((Assumptions!$E$19*(1+Assumptions!$E$20)^(AZ50-1))/12,0),0)</f>
        <v>4335</v>
      </c>
      <c r="BA20" s="164">
        <f>IF(AND(BA$4&gt;=Assumptions!$E$17,BA$4&lt;Assumptions!$F$17),IFERROR((Assumptions!$E$19*(1+Assumptions!$E$20)^(BA50-1))/12,0),0)</f>
        <v>4335</v>
      </c>
      <c r="BB20" s="164">
        <f>IF(AND(BB$4&gt;=Assumptions!$E$17,BB$4&lt;Assumptions!$F$17),IFERROR((Assumptions!$E$19*(1+Assumptions!$E$20)^(BB50-1))/12,0),0)</f>
        <v>4335</v>
      </c>
      <c r="BC20" s="330">
        <f t="shared" ref="BC20:BC21" si="139">SUM(AQ20:BB20)</f>
        <v>51510</v>
      </c>
      <c r="BD20" s="164">
        <f>IF(AND(BD$4&gt;=Assumptions!$E$17,BD$4&lt;Assumptions!$F$17),IFERROR((Assumptions!$E$19*(1+Assumptions!$E$20)^(BD50-1))/12,0),0)</f>
        <v>0</v>
      </c>
      <c r="BE20" s="164">
        <f>IF(AND(BE$4&gt;=Assumptions!$E$17,BE$4&lt;Assumptions!$F$17),IFERROR((Assumptions!$E$19*(1+Assumptions!$E$20)^(BE50-1))/12,0),0)</f>
        <v>0</v>
      </c>
      <c r="BF20" s="164">
        <f>IF(AND(BF$4&gt;=Assumptions!$E$17,BF$4&lt;Assumptions!$F$17),IFERROR((Assumptions!$E$19*(1+Assumptions!$E$20)^(BF50-1))/12,0),0)</f>
        <v>0</v>
      </c>
      <c r="BG20" s="164">
        <f>IF(AND(BG$4&gt;=Assumptions!$E$17,BG$4&lt;Assumptions!$F$17),IFERROR((Assumptions!$E$19*(1+Assumptions!$E$20)^(BG50-1))/12,0),0)</f>
        <v>0</v>
      </c>
      <c r="BH20" s="164">
        <f>IF(AND(BH$4&gt;=Assumptions!$E$17,BH$4&lt;Assumptions!$F$17),IFERROR((Assumptions!$E$19*(1+Assumptions!$E$20)^(BH50-1))/12,0),0)</f>
        <v>0</v>
      </c>
      <c r="BI20" s="164">
        <f>IF(AND(BI$4&gt;=Assumptions!$E$17,BI$4&lt;Assumptions!$F$17),IFERROR((Assumptions!$E$19*(1+Assumptions!$E$20)^(BI50-1))/12,0),0)</f>
        <v>0</v>
      </c>
      <c r="BJ20" s="164">
        <f>IF(AND(BJ$4&gt;=Assumptions!$E$17,BJ$4&lt;Assumptions!$F$17),IFERROR((Assumptions!$E$19*(1+Assumptions!$E$20)^(BJ50-1))/12,0),0)</f>
        <v>0</v>
      </c>
      <c r="BK20" s="164">
        <f>IF(AND(BK$4&gt;=Assumptions!$E$17,BK$4&lt;Assumptions!$F$17),IFERROR((Assumptions!$E$19*(1+Assumptions!$E$20)^(BK50-1))/12,0),0)</f>
        <v>0</v>
      </c>
      <c r="BL20" s="164">
        <f>IF(AND(BL$4&gt;=Assumptions!$E$17,BL$4&lt;Assumptions!$F$17),IFERROR((Assumptions!$E$19*(1+Assumptions!$E$20)^(BL50-1))/12,0),0)</f>
        <v>0</v>
      </c>
      <c r="BM20" s="164">
        <f>IF(AND(BM$4&gt;=Assumptions!$E$17,BM$4&lt;Assumptions!$F$17),IFERROR((Assumptions!$E$19*(1+Assumptions!$E$20)^(BM50-1))/12,0),0)</f>
        <v>0</v>
      </c>
      <c r="BN20" s="164">
        <f>IF(AND(BN$4&gt;=Assumptions!$E$17,BN$4&lt;Assumptions!$F$17),IFERROR((Assumptions!$E$19*(1+Assumptions!$E$20)^(BN50-1))/12,0),0)</f>
        <v>0</v>
      </c>
      <c r="BO20" s="164">
        <f>IF(AND(BO$4&gt;=Assumptions!$E$17,BO$4&lt;Assumptions!$F$17),IFERROR((Assumptions!$E$19*(1+Assumptions!$E$20)^(BO50-1))/12,0),0)</f>
        <v>0</v>
      </c>
      <c r="BP20" s="330">
        <f t="shared" ref="BP20:BP21" si="140">SUM(BD20:BO20)</f>
        <v>0</v>
      </c>
      <c r="BQ20" s="164">
        <f>IF(AND(BQ$4&gt;=Assumptions!$E$17,BQ$4&lt;Assumptions!$F$17),IFERROR((Assumptions!$E$19*(1+Assumptions!$E$20)^(BQ50-1))/12,0),0)</f>
        <v>0</v>
      </c>
      <c r="BR20" s="164">
        <f>IF(AND(BR$4&gt;=Assumptions!$E$17,BR$4&lt;Assumptions!$F$17),IFERROR((Assumptions!$E$19*(1+Assumptions!$E$20)^(BR50-1))/12,0),0)</f>
        <v>0</v>
      </c>
      <c r="BS20" s="164">
        <f>IF(AND(BS$4&gt;=Assumptions!$E$17,BS$4&lt;Assumptions!$F$17),IFERROR((Assumptions!$E$19*(1+Assumptions!$E$20)^(BS50-1))/12,0),0)</f>
        <v>0</v>
      </c>
      <c r="BT20" s="164">
        <f>IF(AND(BT$4&gt;=Assumptions!$E$17,BT$4&lt;Assumptions!$F$17),IFERROR((Assumptions!$E$19*(1+Assumptions!$E$20)^(BT50-1))/12,0),0)</f>
        <v>0</v>
      </c>
      <c r="BU20" s="164">
        <f>IF(AND(BU$4&gt;=Assumptions!$E$17,BU$4&lt;Assumptions!$F$17),IFERROR((Assumptions!$E$19*(1+Assumptions!$E$20)^(BU50-1))/12,0),0)</f>
        <v>0</v>
      </c>
      <c r="BV20" s="164">
        <f>IF(AND(BV$4&gt;=Assumptions!$E$17,BV$4&lt;Assumptions!$F$17),IFERROR((Assumptions!$E$19*(1+Assumptions!$E$20)^(BV50-1))/12,0),0)</f>
        <v>0</v>
      </c>
      <c r="BW20" s="164">
        <f>IF(AND(BW$4&gt;=Assumptions!$E$17,BW$4&lt;Assumptions!$F$17),IFERROR((Assumptions!$E$19*(1+Assumptions!$E$20)^(BW50-1))/12,0),0)</f>
        <v>0</v>
      </c>
      <c r="BX20" s="164">
        <f>IF(AND(BX$4&gt;=Assumptions!$E$17,BX$4&lt;Assumptions!$F$17),IFERROR((Assumptions!$E$19*(1+Assumptions!$E$20)^(BX50-1))/12,0),0)</f>
        <v>0</v>
      </c>
      <c r="BY20" s="164">
        <f>IF(AND(BY$4&gt;=Assumptions!$E$17,BY$4&lt;Assumptions!$F$17),IFERROR((Assumptions!$E$19*(1+Assumptions!$E$20)^(BY50-1))/12,0),0)</f>
        <v>0</v>
      </c>
      <c r="BZ20" s="164">
        <f>IF(AND(BZ$4&gt;=Assumptions!$E$17,BZ$4&lt;Assumptions!$F$17),IFERROR((Assumptions!$E$19*(1+Assumptions!$E$20)^(BZ50-1))/12,0),0)</f>
        <v>0</v>
      </c>
      <c r="CA20" s="164">
        <f>IF(AND(CA$4&gt;=Assumptions!$E$17,CA$4&lt;Assumptions!$F$17),IFERROR((Assumptions!$E$19*(1+Assumptions!$E$20)^(CA50-1))/12,0),0)</f>
        <v>0</v>
      </c>
      <c r="CB20" s="164">
        <f>IF(AND(CB$4&gt;=Assumptions!$E$17,CB$4&lt;Assumptions!$F$17),IFERROR((Assumptions!$E$19*(1+Assumptions!$E$20)^(CB50-1))/12,0),0)</f>
        <v>0</v>
      </c>
      <c r="CC20" s="330">
        <f t="shared" ref="CC20:CC21" si="141">SUM(BQ20:CB20)</f>
        <v>0</v>
      </c>
      <c r="CD20" s="164">
        <f>IF(AND(CD$4&gt;=Assumptions!$E$17,CD$4&lt;Assumptions!$F$17),IFERROR((Assumptions!$E$19*(1+Assumptions!$E$20)^(CD50-1))/12,0),0)</f>
        <v>0</v>
      </c>
      <c r="CE20" s="164">
        <f>IF(AND(CE$4&gt;=Assumptions!$E$17,CE$4&lt;Assumptions!$F$17),IFERROR((Assumptions!$E$19*(1+Assumptions!$E$20)^(CE50-1))/12,0),0)</f>
        <v>0</v>
      </c>
      <c r="CF20" s="164">
        <f>IF(AND(CF$4&gt;=Assumptions!$E$17,CF$4&lt;Assumptions!$F$17),IFERROR((Assumptions!$E$19*(1+Assumptions!$E$20)^(CF50-1))/12,0),0)</f>
        <v>0</v>
      </c>
      <c r="CG20" s="164">
        <f>IF(AND(CG$4&gt;=Assumptions!$E$17,CG$4&lt;Assumptions!$F$17),IFERROR((Assumptions!$E$19*(1+Assumptions!$E$20)^(CG50-1))/12,0),0)</f>
        <v>0</v>
      </c>
      <c r="CH20" s="164">
        <f>IF(AND(CH$4&gt;=Assumptions!$E$17,CH$4&lt;Assumptions!$F$17),IFERROR((Assumptions!$E$19*(1+Assumptions!$E$20)^(CH50-1))/12,0),0)</f>
        <v>0</v>
      </c>
      <c r="CI20" s="164">
        <f>IF(AND(CI$4&gt;=Assumptions!$E$17,CI$4&lt;Assumptions!$F$17),IFERROR((Assumptions!$E$19*(1+Assumptions!$E$20)^(CI50-1))/12,0),0)</f>
        <v>0</v>
      </c>
      <c r="CJ20" s="164">
        <f>IF(AND(CJ$4&gt;=Assumptions!$E$17,CJ$4&lt;Assumptions!$F$17),IFERROR((Assumptions!$E$19*(1+Assumptions!$E$20)^(CJ50-1))/12,0),0)</f>
        <v>0</v>
      </c>
      <c r="CK20" s="164">
        <f>IF(AND(CK$4&gt;=Assumptions!$E$17,CK$4&lt;Assumptions!$F$17),IFERROR((Assumptions!$E$19*(1+Assumptions!$E$20)^(CK50-1))/12,0),0)</f>
        <v>0</v>
      </c>
      <c r="CL20" s="164">
        <f>IF(AND(CL$4&gt;=Assumptions!$E$17,CL$4&lt;Assumptions!$F$17),IFERROR((Assumptions!$E$19*(1+Assumptions!$E$20)^(CL50-1))/12,0),0)</f>
        <v>0</v>
      </c>
      <c r="CM20" s="164">
        <f>IF(AND(CM$4&gt;=Assumptions!$E$17,CM$4&lt;Assumptions!$F$17),IFERROR((Assumptions!$E$19*(1+Assumptions!$E$20)^(CM50-1))/12,0),0)</f>
        <v>0</v>
      </c>
      <c r="CN20" s="164">
        <f>IF(AND(CN$4&gt;=Assumptions!$E$17,CN$4&lt;Assumptions!$F$17),IFERROR((Assumptions!$E$19*(1+Assumptions!$E$20)^(CN50-1))/12,0),0)</f>
        <v>0</v>
      </c>
      <c r="CO20" s="164">
        <f>IF(AND(CO$4&gt;=Assumptions!$E$17,CO$4&lt;Assumptions!$F$17),IFERROR((Assumptions!$E$19*(1+Assumptions!$E$20)^(CO50-1))/12,0),0)</f>
        <v>0</v>
      </c>
      <c r="CP20" s="330">
        <f t="shared" ref="CP20:CP21" si="142">SUM(CD20:CO20)</f>
        <v>0</v>
      </c>
      <c r="CQ20" s="164">
        <f>IF(AND(CQ$4&gt;=Assumptions!$E$17,CQ$4&lt;Assumptions!$F$17),IFERROR((Assumptions!$E$19*(1+Assumptions!$E$20)^(CQ50-1))/12,0),0)</f>
        <v>0</v>
      </c>
      <c r="CR20" s="164">
        <f>IF(AND(CR$4&gt;=Assumptions!$E$17,CR$4&lt;Assumptions!$F$17),IFERROR((Assumptions!$E$19*(1+Assumptions!$E$20)^(CR50-1))/12,0),0)</f>
        <v>0</v>
      </c>
      <c r="CS20" s="164">
        <f>IF(AND(CS$4&gt;=Assumptions!$E$17,CS$4&lt;Assumptions!$F$17),IFERROR((Assumptions!$E$19*(1+Assumptions!$E$20)^(CS50-1))/12,0),0)</f>
        <v>0</v>
      </c>
      <c r="CT20" s="164">
        <f>IF(AND(CT$4&gt;=Assumptions!$E$17,CT$4&lt;Assumptions!$F$17),IFERROR((Assumptions!$E$19*(1+Assumptions!$E$20)^(CT50-1))/12,0),0)</f>
        <v>0</v>
      </c>
      <c r="CU20" s="164">
        <f>IF(AND(CU$4&gt;=Assumptions!$E$17,CU$4&lt;Assumptions!$F$17),IFERROR((Assumptions!$E$19*(1+Assumptions!$E$20)^(CU50-1))/12,0),0)</f>
        <v>0</v>
      </c>
      <c r="CV20" s="164">
        <f>IF(AND(CV$4&gt;=Assumptions!$E$17,CV$4&lt;Assumptions!$F$17),IFERROR((Assumptions!$E$19*(1+Assumptions!$E$20)^(CV50-1))/12,0),0)</f>
        <v>0</v>
      </c>
      <c r="CW20" s="164">
        <f>IF(AND(CW$4&gt;=Assumptions!$E$17,CW$4&lt;Assumptions!$F$17),IFERROR((Assumptions!$E$19*(1+Assumptions!$E$20)^(CW50-1))/12,0),0)</f>
        <v>0</v>
      </c>
      <c r="CX20" s="164">
        <f>IF(AND(CX$4&gt;=Assumptions!$E$17,CX$4&lt;Assumptions!$F$17),IFERROR((Assumptions!$E$19*(1+Assumptions!$E$20)^(CX50-1))/12,0),0)</f>
        <v>0</v>
      </c>
      <c r="CY20" s="164">
        <f>IF(AND(CY$4&gt;=Assumptions!$E$17,CY$4&lt;Assumptions!$F$17),IFERROR((Assumptions!$E$19*(1+Assumptions!$E$20)^(CY50-1))/12,0),0)</f>
        <v>0</v>
      </c>
      <c r="CZ20" s="164">
        <f>IF(AND(CZ$4&gt;=Assumptions!$E$17,CZ$4&lt;Assumptions!$F$17),IFERROR((Assumptions!$E$19*(1+Assumptions!$E$20)^(CZ50-1))/12,0),0)</f>
        <v>0</v>
      </c>
      <c r="DA20" s="164">
        <f>IF(AND(DA$4&gt;=Assumptions!$E$17,DA$4&lt;Assumptions!$F$17),IFERROR((Assumptions!$E$19*(1+Assumptions!$E$20)^(DA50-1))/12,0),0)</f>
        <v>0</v>
      </c>
      <c r="DB20" s="164">
        <f>IF(AND(DB$4&gt;=Assumptions!$E$17,DB$4&lt;Assumptions!$F$17),IFERROR((Assumptions!$E$19*(1+Assumptions!$E$20)^(DB50-1))/12,0),0)</f>
        <v>0</v>
      </c>
      <c r="DC20" s="330">
        <f t="shared" ref="DC20:DC21" si="143">SUM(CQ20:DB20)</f>
        <v>0</v>
      </c>
    </row>
    <row r="21" spans="2:107">
      <c r="B21" s="183" t="str">
        <f>B15</f>
        <v>Baas Phase</v>
      </c>
      <c r="C21" s="163">
        <f>P21+AC21+AP21+BC21+BP21+CC21+CP21+DC21</f>
        <v>824321.6</v>
      </c>
      <c r="D21" s="164">
        <f>IF(AND(D$4&gt;=Assumptions!$F$17),IFERROR((Assumptions!$F$19*(1+Assumptions!$F$20)^(D51-1))/12,0),0)</f>
        <v>0</v>
      </c>
      <c r="E21" s="164">
        <f>IF(AND(E$4&gt;=Assumptions!$F$17),IFERROR((Assumptions!$F$19*(1+Assumptions!$F$20)^(E51-1))/12,0),0)</f>
        <v>0</v>
      </c>
      <c r="F21" s="164">
        <f>IF(AND(F$4&gt;=Assumptions!$F$17),IFERROR((Assumptions!$F$19*(1+Assumptions!$F$20)^(F51-1))/12,0),0)</f>
        <v>0</v>
      </c>
      <c r="G21" s="164">
        <f>IF(AND(G$4&gt;=Assumptions!$F$17),IFERROR((Assumptions!$F$19*(1+Assumptions!$F$20)^(G51-1))/12,0),0)</f>
        <v>0</v>
      </c>
      <c r="H21" s="164">
        <f>IF(AND(H$4&gt;=Assumptions!$F$17),IFERROR((Assumptions!$F$19*(1+Assumptions!$F$20)^(H51-1))/12,0),0)</f>
        <v>0</v>
      </c>
      <c r="I21" s="164">
        <f>IF(AND(I$4&gt;=Assumptions!$F$17),IFERROR((Assumptions!$F$19*(1+Assumptions!$F$20)^(I51-1))/12,0),0)</f>
        <v>0</v>
      </c>
      <c r="J21" s="164">
        <f>IF(AND(J$4&gt;=Assumptions!$F$17),IFERROR((Assumptions!$F$19*(1+Assumptions!$F$20)^(J51-1))/12,0),0)</f>
        <v>0</v>
      </c>
      <c r="K21" s="164">
        <f>IF(AND(K$4&gt;=Assumptions!$F$17),IFERROR((Assumptions!$F$19*(1+Assumptions!$F$20)^(K51-1))/12,0),0)</f>
        <v>0</v>
      </c>
      <c r="L21" s="164">
        <f>IF(AND(L$4&gt;=Assumptions!$F$17),IFERROR((Assumptions!$F$19*(1+Assumptions!$F$20)^(L51-1))/12,0),0)</f>
        <v>0</v>
      </c>
      <c r="M21" s="164">
        <f>IF(AND(M$4&gt;=Assumptions!$F$17),IFERROR((Assumptions!$F$19*(1+Assumptions!$F$20)^(M51-1))/12,0),0)</f>
        <v>0</v>
      </c>
      <c r="N21" s="164">
        <f>IF(AND(N$4&gt;=Assumptions!$F$17),IFERROR((Assumptions!$F$19*(1+Assumptions!$F$20)^(N51-1))/12,0),0)</f>
        <v>0</v>
      </c>
      <c r="O21" s="164">
        <f>IF(AND(O$4&gt;=Assumptions!$F$17),IFERROR((Assumptions!$F$19*(1+Assumptions!$F$20)^(O51-1))/12,0),0)</f>
        <v>0</v>
      </c>
      <c r="P21" s="330">
        <f t="shared" si="136"/>
        <v>0</v>
      </c>
      <c r="Q21" s="164">
        <f>IF(AND(Q$4&gt;=Assumptions!$F$17),IFERROR((Assumptions!$F$19*(1+Assumptions!$F$20)^(Q51-1))/12,0),0)</f>
        <v>0</v>
      </c>
      <c r="R21" s="164">
        <f>IF(AND(R$4&gt;=Assumptions!$F$17),IFERROR((Assumptions!$F$19*(1+Assumptions!$F$20)^(R51-1))/12,0),0)</f>
        <v>0</v>
      </c>
      <c r="S21" s="164">
        <f>IF(AND(S$4&gt;=Assumptions!$F$17),IFERROR((Assumptions!$F$19*(1+Assumptions!$F$20)^(S51-1))/12,0),0)</f>
        <v>0</v>
      </c>
      <c r="T21" s="164">
        <f>IF(AND(T$4&gt;=Assumptions!$F$17),IFERROR((Assumptions!$F$19*(1+Assumptions!$F$20)^(T51-1))/12,0),0)</f>
        <v>0</v>
      </c>
      <c r="U21" s="164">
        <f>IF(AND(U$4&gt;=Assumptions!$F$17),IFERROR((Assumptions!$F$19*(1+Assumptions!$F$20)^(U51-1))/12,0),0)</f>
        <v>0</v>
      </c>
      <c r="V21" s="164">
        <f>IF(AND(V$4&gt;=Assumptions!$F$17),IFERROR((Assumptions!$F$19*(1+Assumptions!$F$20)^(V51-1))/12,0),0)</f>
        <v>0</v>
      </c>
      <c r="W21" s="164">
        <f>IF(AND(W$4&gt;=Assumptions!$F$17),IFERROR((Assumptions!$F$19*(1+Assumptions!$F$20)^(W51-1))/12,0),0)</f>
        <v>0</v>
      </c>
      <c r="X21" s="164">
        <f>IF(AND(X$4&gt;=Assumptions!$F$17),IFERROR((Assumptions!$F$19*(1+Assumptions!$F$20)^(X51-1))/12,0),0)</f>
        <v>0</v>
      </c>
      <c r="Y21" s="164">
        <f>IF(AND(Y$4&gt;=Assumptions!$F$17),IFERROR((Assumptions!$F$19*(1+Assumptions!$F$20)^(Y51-1))/12,0),0)</f>
        <v>0</v>
      </c>
      <c r="Z21" s="164">
        <f>IF(AND(Z$4&gt;=Assumptions!$F$17),IFERROR((Assumptions!$F$19*(1+Assumptions!$F$20)^(Z51-1))/12,0),0)</f>
        <v>0</v>
      </c>
      <c r="AA21" s="164">
        <f>IF(AND(AA$4&gt;=Assumptions!$F$17),IFERROR((Assumptions!$F$19*(1+Assumptions!$F$20)^(AA51-1))/12,0),0)</f>
        <v>0</v>
      </c>
      <c r="AB21" s="164">
        <f>IF(AND(AB$4&gt;=Assumptions!$F$17),IFERROR((Assumptions!$F$19*(1+Assumptions!$F$20)^(AB51-1))/12,0),0)</f>
        <v>0</v>
      </c>
      <c r="AC21" s="330">
        <f t="shared" si="137"/>
        <v>0</v>
      </c>
      <c r="AD21" s="164">
        <f>IF(AND(AD$4&gt;=Assumptions!$F$17),IFERROR((Assumptions!$F$19*(1+Assumptions!$F$20)^(AD51-1))/12,0),0)</f>
        <v>0</v>
      </c>
      <c r="AE21" s="164">
        <f>IF(AND(AE$4&gt;=Assumptions!$F$17),IFERROR((Assumptions!$F$19*(1+Assumptions!$F$20)^(AE51-1))/12,0),0)</f>
        <v>0</v>
      </c>
      <c r="AF21" s="164">
        <f>IF(AND(AF$4&gt;=Assumptions!$F$17),IFERROR((Assumptions!$F$19*(1+Assumptions!$F$20)^(AF51-1))/12,0),0)</f>
        <v>0</v>
      </c>
      <c r="AG21" s="164">
        <f>IF(AND(AG$4&gt;=Assumptions!$F$17),IFERROR((Assumptions!$F$19*(1+Assumptions!$F$20)^(AG51-1))/12,0),0)</f>
        <v>0</v>
      </c>
      <c r="AH21" s="164">
        <f>IF(AND(AH$4&gt;=Assumptions!$F$17),IFERROR((Assumptions!$F$19*(1+Assumptions!$F$20)^(AH51-1))/12,0),0)</f>
        <v>0</v>
      </c>
      <c r="AI21" s="164">
        <f>IF(AND(AI$4&gt;=Assumptions!$F$17),IFERROR((Assumptions!$F$19*(1+Assumptions!$F$20)^(AI51-1))/12,0),0)</f>
        <v>0</v>
      </c>
      <c r="AJ21" s="164">
        <f>IF(AND(AJ$4&gt;=Assumptions!$F$17),IFERROR((Assumptions!$F$19*(1+Assumptions!$F$20)^(AJ51-1))/12,0),0)</f>
        <v>0</v>
      </c>
      <c r="AK21" s="164">
        <f>IF(AND(AK$4&gt;=Assumptions!$F$17),IFERROR((Assumptions!$F$19*(1+Assumptions!$F$20)^(AK51-1))/12,0),0)</f>
        <v>0</v>
      </c>
      <c r="AL21" s="164">
        <f>IF(AND(AL$4&gt;=Assumptions!$F$17),IFERROR((Assumptions!$F$19*(1+Assumptions!$F$20)^(AL51-1))/12,0),0)</f>
        <v>0</v>
      </c>
      <c r="AM21" s="164">
        <f>IF(AND(AM$4&gt;=Assumptions!$F$17),IFERROR((Assumptions!$F$19*(1+Assumptions!$F$20)^(AM51-1))/12,0),0)</f>
        <v>0</v>
      </c>
      <c r="AN21" s="164">
        <f>IF(AND(AN$4&gt;=Assumptions!$F$17),IFERROR((Assumptions!$F$19*(1+Assumptions!$F$20)^(AN51-1))/12,0),0)</f>
        <v>0</v>
      </c>
      <c r="AO21" s="164">
        <f>IF(AND(AO$4&gt;=Assumptions!$F$17),IFERROR((Assumptions!$F$19*(1+Assumptions!$F$20)^(AO51-1))/12,0),0)</f>
        <v>0</v>
      </c>
      <c r="AP21" s="330">
        <f t="shared" si="138"/>
        <v>0</v>
      </c>
      <c r="AQ21" s="164">
        <f>IF(AND(AQ$4&gt;=Assumptions!$F$17),IFERROR((Assumptions!$F$19*(1+Assumptions!$F$20)^(AQ51-1))/12,0),0)</f>
        <v>0</v>
      </c>
      <c r="AR21" s="164">
        <f>IF(AND(AR$4&gt;=Assumptions!$F$17),IFERROR((Assumptions!$F$19*(1+Assumptions!$F$20)^(AR51-1))/12,0),0)</f>
        <v>0</v>
      </c>
      <c r="AS21" s="164">
        <f>IF(AND(AS$4&gt;=Assumptions!$F$17),IFERROR((Assumptions!$F$19*(1+Assumptions!$F$20)^(AS51-1))/12,0),0)</f>
        <v>0</v>
      </c>
      <c r="AT21" s="164">
        <f>IF(AND(AT$4&gt;=Assumptions!$F$17),IFERROR((Assumptions!$F$19*(1+Assumptions!$F$20)^(AT51-1))/12,0),0)</f>
        <v>0</v>
      </c>
      <c r="AU21" s="164">
        <f>IF(AND(AU$4&gt;=Assumptions!$F$17),IFERROR((Assumptions!$F$19*(1+Assumptions!$F$20)^(AU51-1))/12,0),0)</f>
        <v>0</v>
      </c>
      <c r="AV21" s="164">
        <f>IF(AND(AV$4&gt;=Assumptions!$F$17),IFERROR((Assumptions!$F$19*(1+Assumptions!$F$20)^(AV51-1))/12,0),0)</f>
        <v>0</v>
      </c>
      <c r="AW21" s="164">
        <f>IF(AND(AW$4&gt;=Assumptions!$F$17),IFERROR((Assumptions!$F$19*(1+Assumptions!$F$20)^(AW51-1))/12,0),0)</f>
        <v>0</v>
      </c>
      <c r="AX21" s="164">
        <f>IF(AND(AX$4&gt;=Assumptions!$F$17),IFERROR((Assumptions!$F$19*(1+Assumptions!$F$20)^(AX51-1))/12,0),0)</f>
        <v>0</v>
      </c>
      <c r="AY21" s="164">
        <f>IF(AND(AY$4&gt;=Assumptions!$F$17),IFERROR((Assumptions!$F$19*(1+Assumptions!$F$20)^(AY51-1))/12,0),0)</f>
        <v>0</v>
      </c>
      <c r="AZ21" s="164">
        <f>IF(AND(AZ$4&gt;=Assumptions!$F$17),IFERROR((Assumptions!$F$19*(1+Assumptions!$F$20)^(AZ51-1))/12,0),0)</f>
        <v>0</v>
      </c>
      <c r="BA21" s="164">
        <f>IF(AND(BA$4&gt;=Assumptions!$F$17),IFERROR((Assumptions!$F$19*(1+Assumptions!$F$20)^(BA51-1))/12,0),0)</f>
        <v>0</v>
      </c>
      <c r="BB21" s="164">
        <f>IF(AND(BB$4&gt;=Assumptions!$F$17),IFERROR((Assumptions!$F$19*(1+Assumptions!$F$20)^(BB51-1))/12,0),0)</f>
        <v>0</v>
      </c>
      <c r="BC21" s="330">
        <f t="shared" si="139"/>
        <v>0</v>
      </c>
      <c r="BD21" s="164">
        <f>IF(AND(BD$4&gt;=Assumptions!$F$17),IFERROR((Assumptions!$F$19*(1+Assumptions!$F$20)^(BD51-1))/12,0),0)</f>
        <v>16666.666666666668</v>
      </c>
      <c r="BE21" s="164">
        <f>IF(AND(BE$4&gt;=Assumptions!$F$17),IFERROR((Assumptions!$F$19*(1+Assumptions!$F$20)^(BE51-1))/12,0),0)</f>
        <v>16666.666666666668</v>
      </c>
      <c r="BF21" s="164">
        <f>IF(AND(BF$4&gt;=Assumptions!$F$17),IFERROR((Assumptions!$F$19*(1+Assumptions!$F$20)^(BF51-1))/12,0),0)</f>
        <v>16666.666666666668</v>
      </c>
      <c r="BG21" s="164">
        <f>IF(AND(BG$4&gt;=Assumptions!$F$17),IFERROR((Assumptions!$F$19*(1+Assumptions!$F$20)^(BG51-1))/12,0),0)</f>
        <v>16666.666666666668</v>
      </c>
      <c r="BH21" s="164">
        <f>IF(AND(BH$4&gt;=Assumptions!$F$17),IFERROR((Assumptions!$F$19*(1+Assumptions!$F$20)^(BH51-1))/12,0),0)</f>
        <v>16666.666666666668</v>
      </c>
      <c r="BI21" s="164">
        <f>IF(AND(BI$4&gt;=Assumptions!$F$17),IFERROR((Assumptions!$F$19*(1+Assumptions!$F$20)^(BI51-1))/12,0),0)</f>
        <v>16666.666666666668</v>
      </c>
      <c r="BJ21" s="164">
        <f>IF(AND(BJ$4&gt;=Assumptions!$F$17),IFERROR((Assumptions!$F$19*(1+Assumptions!$F$20)^(BJ51-1))/12,0),0)</f>
        <v>16666.666666666668</v>
      </c>
      <c r="BK21" s="164">
        <f>IF(AND(BK$4&gt;=Assumptions!$F$17),IFERROR((Assumptions!$F$19*(1+Assumptions!$F$20)^(BK51-1))/12,0),0)</f>
        <v>16666.666666666668</v>
      </c>
      <c r="BL21" s="164">
        <f>IF(AND(BL$4&gt;=Assumptions!$F$17),IFERROR((Assumptions!$F$19*(1+Assumptions!$F$20)^(BL51-1))/12,0),0)</f>
        <v>16666.666666666668</v>
      </c>
      <c r="BM21" s="164">
        <f>IF(AND(BM$4&gt;=Assumptions!$F$17),IFERROR((Assumptions!$F$19*(1+Assumptions!$F$20)^(BM51-1))/12,0),0)</f>
        <v>16666.666666666668</v>
      </c>
      <c r="BN21" s="164">
        <f>IF(AND(BN$4&gt;=Assumptions!$F$17),IFERROR((Assumptions!$F$19*(1+Assumptions!$F$20)^(BN51-1))/12,0),0)</f>
        <v>16666.666666666668</v>
      </c>
      <c r="BO21" s="164">
        <f>IF(AND(BO$4&gt;=Assumptions!$F$17),IFERROR((Assumptions!$F$19*(1+Assumptions!$F$20)^(BO51-1))/12,0),0)</f>
        <v>16666.666666666668</v>
      </c>
      <c r="BP21" s="330">
        <f t="shared" si="140"/>
        <v>199999.99999999997</v>
      </c>
      <c r="BQ21" s="164">
        <f>IF(AND(BQ$4&gt;=Assumptions!$F$17),IFERROR((Assumptions!$F$19*(1+Assumptions!$F$20)^(BQ51-1))/12,0),0)</f>
        <v>17000</v>
      </c>
      <c r="BR21" s="164">
        <f>IF(AND(BR$4&gt;=Assumptions!$F$17),IFERROR((Assumptions!$F$19*(1+Assumptions!$F$20)^(BR51-1))/12,0),0)</f>
        <v>17000</v>
      </c>
      <c r="BS21" s="164">
        <f>IF(AND(BS$4&gt;=Assumptions!$F$17),IFERROR((Assumptions!$F$19*(1+Assumptions!$F$20)^(BS51-1))/12,0),0)</f>
        <v>17000</v>
      </c>
      <c r="BT21" s="164">
        <f>IF(AND(BT$4&gt;=Assumptions!$F$17),IFERROR((Assumptions!$F$19*(1+Assumptions!$F$20)^(BT51-1))/12,0),0)</f>
        <v>17000</v>
      </c>
      <c r="BU21" s="164">
        <f>IF(AND(BU$4&gt;=Assumptions!$F$17),IFERROR((Assumptions!$F$19*(1+Assumptions!$F$20)^(BU51-1))/12,0),0)</f>
        <v>17000</v>
      </c>
      <c r="BV21" s="164">
        <f>IF(AND(BV$4&gt;=Assumptions!$F$17),IFERROR((Assumptions!$F$19*(1+Assumptions!$F$20)^(BV51-1))/12,0),0)</f>
        <v>17000</v>
      </c>
      <c r="BW21" s="164">
        <f>IF(AND(BW$4&gt;=Assumptions!$F$17),IFERROR((Assumptions!$F$19*(1+Assumptions!$F$20)^(BW51-1))/12,0),0)</f>
        <v>17000</v>
      </c>
      <c r="BX21" s="164">
        <f>IF(AND(BX$4&gt;=Assumptions!$F$17),IFERROR((Assumptions!$F$19*(1+Assumptions!$F$20)^(BX51-1))/12,0),0)</f>
        <v>17000</v>
      </c>
      <c r="BY21" s="164">
        <f>IF(AND(BY$4&gt;=Assumptions!$F$17),IFERROR((Assumptions!$F$19*(1+Assumptions!$F$20)^(BY51-1))/12,0),0)</f>
        <v>17000</v>
      </c>
      <c r="BZ21" s="164">
        <f>IF(AND(BZ$4&gt;=Assumptions!$F$17),IFERROR((Assumptions!$F$19*(1+Assumptions!$F$20)^(BZ51-1))/12,0),0)</f>
        <v>17000</v>
      </c>
      <c r="CA21" s="164">
        <f>IF(AND(CA$4&gt;=Assumptions!$F$17),IFERROR((Assumptions!$F$19*(1+Assumptions!$F$20)^(CA51-1))/12,0),0)</f>
        <v>17000</v>
      </c>
      <c r="CB21" s="164">
        <f>IF(AND(CB$4&gt;=Assumptions!$F$17),IFERROR((Assumptions!$F$19*(1+Assumptions!$F$20)^(CB51-1))/12,0),0)</f>
        <v>17000</v>
      </c>
      <c r="CC21" s="330">
        <f t="shared" si="141"/>
        <v>204000</v>
      </c>
      <c r="CD21" s="164">
        <f>IF(AND(CD$4&gt;=Assumptions!$F$17),IFERROR((Assumptions!$F$19*(1+Assumptions!$F$20)^(CD51-1))/12,0),0)</f>
        <v>17340</v>
      </c>
      <c r="CE21" s="164">
        <f>IF(AND(CE$4&gt;=Assumptions!$F$17),IFERROR((Assumptions!$F$19*(1+Assumptions!$F$20)^(CE51-1))/12,0),0)</f>
        <v>17340</v>
      </c>
      <c r="CF21" s="164">
        <f>IF(AND(CF$4&gt;=Assumptions!$F$17),IFERROR((Assumptions!$F$19*(1+Assumptions!$F$20)^(CF51-1))/12,0),0)</f>
        <v>17340</v>
      </c>
      <c r="CG21" s="164">
        <f>IF(AND(CG$4&gt;=Assumptions!$F$17),IFERROR((Assumptions!$F$19*(1+Assumptions!$F$20)^(CG51-1))/12,0),0)</f>
        <v>17340</v>
      </c>
      <c r="CH21" s="164">
        <f>IF(AND(CH$4&gt;=Assumptions!$F$17),IFERROR((Assumptions!$F$19*(1+Assumptions!$F$20)^(CH51-1))/12,0),0)</f>
        <v>17340</v>
      </c>
      <c r="CI21" s="164">
        <f>IF(AND(CI$4&gt;=Assumptions!$F$17),IFERROR((Assumptions!$F$19*(1+Assumptions!$F$20)^(CI51-1))/12,0),0)</f>
        <v>17340</v>
      </c>
      <c r="CJ21" s="164">
        <f>IF(AND(CJ$4&gt;=Assumptions!$F$17),IFERROR((Assumptions!$F$19*(1+Assumptions!$F$20)^(CJ51-1))/12,0),0)</f>
        <v>17340</v>
      </c>
      <c r="CK21" s="164">
        <f>IF(AND(CK$4&gt;=Assumptions!$F$17),IFERROR((Assumptions!$F$19*(1+Assumptions!$F$20)^(CK51-1))/12,0),0)</f>
        <v>17340</v>
      </c>
      <c r="CL21" s="164">
        <f>IF(AND(CL$4&gt;=Assumptions!$F$17),IFERROR((Assumptions!$F$19*(1+Assumptions!$F$20)^(CL51-1))/12,0),0)</f>
        <v>17340</v>
      </c>
      <c r="CM21" s="164">
        <f>IF(AND(CM$4&gt;=Assumptions!$F$17),IFERROR((Assumptions!$F$19*(1+Assumptions!$F$20)^(CM51-1))/12,0),0)</f>
        <v>17340</v>
      </c>
      <c r="CN21" s="164">
        <f>IF(AND(CN$4&gt;=Assumptions!$F$17),IFERROR((Assumptions!$F$19*(1+Assumptions!$F$20)^(CN51-1))/12,0),0)</f>
        <v>17340</v>
      </c>
      <c r="CO21" s="164">
        <f>IF(AND(CO$4&gt;=Assumptions!$F$17),IFERROR((Assumptions!$F$19*(1+Assumptions!$F$20)^(CO51-1))/12,0),0)</f>
        <v>17340</v>
      </c>
      <c r="CP21" s="330">
        <f t="shared" si="142"/>
        <v>208080</v>
      </c>
      <c r="CQ21" s="164">
        <f>IF(AND(CQ$4&gt;=Assumptions!$F$17),IFERROR((Assumptions!$F$19*(1+Assumptions!$F$20)^(CQ51-1))/12,0),0)</f>
        <v>17686.8</v>
      </c>
      <c r="CR21" s="164">
        <f>IF(AND(CR$4&gt;=Assumptions!$F$17),IFERROR((Assumptions!$F$19*(1+Assumptions!$F$20)^(CR51-1))/12,0),0)</f>
        <v>17686.8</v>
      </c>
      <c r="CS21" s="164">
        <f>IF(AND(CS$4&gt;=Assumptions!$F$17),IFERROR((Assumptions!$F$19*(1+Assumptions!$F$20)^(CS51-1))/12,0),0)</f>
        <v>17686.8</v>
      </c>
      <c r="CT21" s="164">
        <f>IF(AND(CT$4&gt;=Assumptions!$F$17),IFERROR((Assumptions!$F$19*(1+Assumptions!$F$20)^(CT51-1))/12,0),0)</f>
        <v>17686.8</v>
      </c>
      <c r="CU21" s="164">
        <f>IF(AND(CU$4&gt;=Assumptions!$F$17),IFERROR((Assumptions!$F$19*(1+Assumptions!$F$20)^(CU51-1))/12,0),0)</f>
        <v>17686.8</v>
      </c>
      <c r="CV21" s="164">
        <f>IF(AND(CV$4&gt;=Assumptions!$F$17),IFERROR((Assumptions!$F$19*(1+Assumptions!$F$20)^(CV51-1))/12,0),0)</f>
        <v>17686.8</v>
      </c>
      <c r="CW21" s="164">
        <f>IF(AND(CW$4&gt;=Assumptions!$F$17),IFERROR((Assumptions!$F$19*(1+Assumptions!$F$20)^(CW51-1))/12,0),0)</f>
        <v>17686.8</v>
      </c>
      <c r="CX21" s="164">
        <f>IF(AND(CX$4&gt;=Assumptions!$F$17),IFERROR((Assumptions!$F$19*(1+Assumptions!$F$20)^(CX51-1))/12,0),0)</f>
        <v>17686.8</v>
      </c>
      <c r="CY21" s="164">
        <f>IF(AND(CY$4&gt;=Assumptions!$F$17),IFERROR((Assumptions!$F$19*(1+Assumptions!$F$20)^(CY51-1))/12,0),0)</f>
        <v>17686.8</v>
      </c>
      <c r="CZ21" s="164">
        <f>IF(AND(CZ$4&gt;=Assumptions!$F$17),IFERROR((Assumptions!$F$19*(1+Assumptions!$F$20)^(CZ51-1))/12,0),0)</f>
        <v>17686.8</v>
      </c>
      <c r="DA21" s="164">
        <f>IF(AND(DA$4&gt;=Assumptions!$F$17),IFERROR((Assumptions!$F$19*(1+Assumptions!$F$20)^(DA51-1))/12,0),0)</f>
        <v>17686.8</v>
      </c>
      <c r="DB21" s="164">
        <f>IF(AND(DB$4&gt;=Assumptions!$F$17),IFERROR((Assumptions!$F$19*(1+Assumptions!$F$20)^(DB51-1))/12,0),0)</f>
        <v>17686.8</v>
      </c>
      <c r="DC21" s="330">
        <f t="shared" si="143"/>
        <v>212241.59999999995</v>
      </c>
    </row>
    <row r="22" spans="2:107">
      <c r="B22" s="184"/>
      <c r="C22" s="165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331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331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331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331"/>
      <c r="BD22" s="124"/>
      <c r="BE22" s="124"/>
      <c r="BF22" s="124"/>
      <c r="BG22" s="124"/>
      <c r="BH22" s="124"/>
      <c r="BI22" s="124"/>
      <c r="BJ22" s="124"/>
      <c r="BK22" s="124"/>
      <c r="BL22" s="124"/>
      <c r="BM22" s="124"/>
      <c r="BN22" s="124"/>
      <c r="BO22" s="124"/>
      <c r="BP22" s="331"/>
      <c r="BQ22" s="124"/>
      <c r="BR22" s="124"/>
      <c r="BS22" s="124"/>
      <c r="BT22" s="124"/>
      <c r="BU22" s="124"/>
      <c r="BV22" s="124"/>
      <c r="BW22" s="124"/>
      <c r="BX22" s="124"/>
      <c r="BY22" s="124"/>
      <c r="BZ22" s="124"/>
      <c r="CA22" s="124"/>
      <c r="CB22" s="124"/>
      <c r="CC22" s="331"/>
      <c r="CD22" s="124"/>
      <c r="CE22" s="124"/>
      <c r="CF22" s="124"/>
      <c r="CG22" s="124"/>
      <c r="CH22" s="124"/>
      <c r="CI22" s="124"/>
      <c r="CJ22" s="124"/>
      <c r="CK22" s="124"/>
      <c r="CL22" s="124"/>
      <c r="CM22" s="124"/>
      <c r="CN22" s="124"/>
      <c r="CO22" s="124"/>
      <c r="CP22" s="331"/>
      <c r="CQ22" s="124"/>
      <c r="CR22" s="124"/>
      <c r="CS22" s="124"/>
      <c r="CT22" s="124"/>
      <c r="CU22" s="124"/>
      <c r="CV22" s="124"/>
      <c r="CW22" s="124"/>
      <c r="CX22" s="124"/>
      <c r="CY22" s="124"/>
      <c r="CZ22" s="124"/>
      <c r="DA22" s="124"/>
      <c r="DB22" s="124"/>
      <c r="DC22" s="331"/>
    </row>
    <row r="25" spans="2:107">
      <c r="B25" s="240" t="s">
        <v>170</v>
      </c>
      <c r="C25" s="239">
        <f ca="1">SUM(C26:C30)</f>
        <v>2653583.0633333335</v>
      </c>
      <c r="D25" s="1">
        <f t="shared" ref="D25:O25" ca="1" si="144">SUM(D26:D29)</f>
        <v>0</v>
      </c>
      <c r="E25" s="1">
        <f t="shared" ca="1" si="144"/>
        <v>0</v>
      </c>
      <c r="F25" s="1">
        <f t="shared" ca="1" si="144"/>
        <v>1666.666666666667</v>
      </c>
      <c r="G25" s="1">
        <f t="shared" ca="1" si="144"/>
        <v>1680.5555555555559</v>
      </c>
      <c r="H25" s="1">
        <f t="shared" ca="1" si="144"/>
        <v>1694.4444444444448</v>
      </c>
      <c r="I25" s="1">
        <f t="shared" ca="1" si="144"/>
        <v>1708.3333333333337</v>
      </c>
      <c r="J25" s="1">
        <f t="shared" ca="1" si="144"/>
        <v>1722.2222222222226</v>
      </c>
      <c r="K25" s="1">
        <f t="shared" ca="1" si="144"/>
        <v>1736.1111111111113</v>
      </c>
      <c r="L25" s="1">
        <f t="shared" ca="1" si="144"/>
        <v>1750.0000000000002</v>
      </c>
      <c r="M25" s="1">
        <f t="shared" ca="1" si="144"/>
        <v>1763.8888888888891</v>
      </c>
      <c r="N25" s="1">
        <f t="shared" ca="1" si="144"/>
        <v>1777.7777777777781</v>
      </c>
      <c r="O25" s="1">
        <f t="shared" ca="1" si="144"/>
        <v>1791.666666666667</v>
      </c>
      <c r="P25" s="2">
        <f ca="1">SUM(D25:O25)</f>
        <v>17291.666666666668</v>
      </c>
      <c r="Q25" s="1">
        <f t="shared" ref="Q25:AB25" ca="1" si="145">SUM(Q26:Q29)</f>
        <v>1805.5555555555559</v>
      </c>
      <c r="R25" s="1">
        <f t="shared" ca="1" si="145"/>
        <v>1819.4444444444448</v>
      </c>
      <c r="S25" s="1">
        <f t="shared" ca="1" si="145"/>
        <v>1833.3333333333337</v>
      </c>
      <c r="T25" s="1">
        <f t="shared" ca="1" si="145"/>
        <v>1847.5000000000002</v>
      </c>
      <c r="U25" s="1">
        <f t="shared" ca="1" si="145"/>
        <v>1861.666666666667</v>
      </c>
      <c r="V25" s="1">
        <f t="shared" ca="1" si="145"/>
        <v>1875.8333333333337</v>
      </c>
      <c r="W25" s="1">
        <f t="shared" ca="1" si="145"/>
        <v>10223.333333333334</v>
      </c>
      <c r="X25" s="1">
        <f t="shared" ca="1" si="145"/>
        <v>10292.777777777779</v>
      </c>
      <c r="Y25" s="1">
        <f t="shared" ca="1" si="145"/>
        <v>10362.222222222223</v>
      </c>
      <c r="Z25" s="1">
        <f t="shared" ca="1" si="145"/>
        <v>10431.666666666668</v>
      </c>
      <c r="AA25" s="1">
        <f t="shared" ca="1" si="145"/>
        <v>10501.111111111111</v>
      </c>
      <c r="AB25" s="1">
        <f t="shared" ca="1" si="145"/>
        <v>10570.555555555557</v>
      </c>
      <c r="AC25" s="2">
        <f t="shared" ref="AC25" ca="1" si="146">SUM(Q25:AB25)</f>
        <v>73425.000000000015</v>
      </c>
      <c r="AD25" s="1">
        <f t="shared" ref="AD25:AO25" ca="1" si="147">SUM(AD26:AD29)</f>
        <v>10640</v>
      </c>
      <c r="AE25" s="1">
        <f t="shared" ca="1" si="147"/>
        <v>10709.444444444445</v>
      </c>
      <c r="AF25" s="1">
        <f t="shared" ca="1" si="147"/>
        <v>10778.888888888889</v>
      </c>
      <c r="AG25" s="1">
        <f t="shared" ca="1" si="147"/>
        <v>10848.333333333334</v>
      </c>
      <c r="AH25" s="1">
        <f t="shared" ca="1" si="147"/>
        <v>10917.777777777779</v>
      </c>
      <c r="AI25" s="1">
        <f t="shared" ca="1" si="147"/>
        <v>10987.222222222223</v>
      </c>
      <c r="AJ25" s="1">
        <f t="shared" ca="1" si="147"/>
        <v>11056.666666666668</v>
      </c>
      <c r="AK25" s="1">
        <f t="shared" ca="1" si="147"/>
        <v>11127.5</v>
      </c>
      <c r="AL25" s="1">
        <f t="shared" ca="1" si="147"/>
        <v>11198.333333333334</v>
      </c>
      <c r="AM25" s="1">
        <f t="shared" ca="1" si="147"/>
        <v>11269.166666666668</v>
      </c>
      <c r="AN25" s="1">
        <f t="shared" ca="1" si="147"/>
        <v>11340</v>
      </c>
      <c r="AO25" s="1">
        <f t="shared" ca="1" si="147"/>
        <v>11410.833333333334</v>
      </c>
      <c r="AP25" s="2">
        <f t="shared" ref="AP25" ca="1" si="148">SUM(AD25:AO25)</f>
        <v>132284.16666666669</v>
      </c>
      <c r="AQ25" s="1">
        <f t="shared" ref="AQ25:BB25" ca="1" si="149">SUM(AQ26:AQ29)</f>
        <v>11481.666666666668</v>
      </c>
      <c r="AR25" s="1">
        <f t="shared" ca="1" si="149"/>
        <v>11552.5</v>
      </c>
      <c r="AS25" s="1">
        <f t="shared" ca="1" si="149"/>
        <v>11623.333333333334</v>
      </c>
      <c r="AT25" s="1">
        <f t="shared" ca="1" si="149"/>
        <v>11694.166666666668</v>
      </c>
      <c r="AU25" s="1">
        <f t="shared" ca="1" si="149"/>
        <v>11765</v>
      </c>
      <c r="AV25" s="1">
        <f t="shared" ca="1" si="149"/>
        <v>11835.833333333334</v>
      </c>
      <c r="AW25" s="1">
        <f t="shared" ca="1" si="149"/>
        <v>11906.666666666668</v>
      </c>
      <c r="AX25" s="1">
        <f t="shared" ca="1" si="149"/>
        <v>11978.916666666668</v>
      </c>
      <c r="AY25" s="1">
        <f t="shared" ca="1" si="149"/>
        <v>12051.166666666668</v>
      </c>
      <c r="AZ25" s="1">
        <f t="shared" ca="1" si="149"/>
        <v>12123.416666666668</v>
      </c>
      <c r="BA25" s="1">
        <f t="shared" ca="1" si="149"/>
        <v>12195.666666666668</v>
      </c>
      <c r="BB25" s="1">
        <f t="shared" ca="1" si="149"/>
        <v>12267.916666666668</v>
      </c>
      <c r="BC25" s="2">
        <f t="shared" ref="BC25" ca="1" si="150">SUM(AQ25:BB25)</f>
        <v>142476.25000000003</v>
      </c>
      <c r="BD25" s="1">
        <f t="shared" ref="BD25:BO25" ca="1" si="151">SUM(BD26:BD29)</f>
        <v>45673.5</v>
      </c>
      <c r="BE25" s="1">
        <f t="shared" ca="1" si="151"/>
        <v>45951.277777777781</v>
      </c>
      <c r="BF25" s="1">
        <f t="shared" ca="1" si="151"/>
        <v>46229.055555555562</v>
      </c>
      <c r="BG25" s="1">
        <f t="shared" ca="1" si="151"/>
        <v>46506.833333333343</v>
      </c>
      <c r="BH25" s="1">
        <f t="shared" ca="1" si="151"/>
        <v>46784.611111111109</v>
      </c>
      <c r="BI25" s="1">
        <f t="shared" ca="1" si="151"/>
        <v>47062.388888888891</v>
      </c>
      <c r="BJ25" s="1">
        <f t="shared" ca="1" si="151"/>
        <v>47340.166666666672</v>
      </c>
      <c r="BK25" s="1">
        <f t="shared" ca="1" si="151"/>
        <v>47617.944444444453</v>
      </c>
      <c r="BL25" s="1">
        <f t="shared" ca="1" si="151"/>
        <v>47895.722222222219</v>
      </c>
      <c r="BM25" s="1">
        <f t="shared" ca="1" si="151"/>
        <v>48173.5</v>
      </c>
      <c r="BN25" s="1">
        <f t="shared" ca="1" si="151"/>
        <v>48451.277777777781</v>
      </c>
      <c r="BO25" s="1">
        <f t="shared" ca="1" si="151"/>
        <v>48729.055555555562</v>
      </c>
      <c r="BP25" s="2">
        <f t="shared" ref="BP25" ca="1" si="152">SUM(BD25:BO25)</f>
        <v>566415.33333333326</v>
      </c>
      <c r="BQ25" s="1">
        <f t="shared" ref="BQ25:CB25" ca="1" si="153">SUM(BQ26:BQ29)</f>
        <v>49006.833333333343</v>
      </c>
      <c r="BR25" s="1">
        <f t="shared" ca="1" si="153"/>
        <v>49290.166666666672</v>
      </c>
      <c r="BS25" s="1">
        <f t="shared" ca="1" si="153"/>
        <v>47906.833333333336</v>
      </c>
      <c r="BT25" s="1">
        <f t="shared" ca="1" si="153"/>
        <v>48176.277777777781</v>
      </c>
      <c r="BU25" s="1">
        <f t="shared" ca="1" si="153"/>
        <v>48445.722222222219</v>
      </c>
      <c r="BV25" s="1">
        <f t="shared" ca="1" si="153"/>
        <v>48715.166666666672</v>
      </c>
      <c r="BW25" s="1">
        <f t="shared" ca="1" si="153"/>
        <v>48984.611111111117</v>
      </c>
      <c r="BX25" s="1">
        <f t="shared" ca="1" si="153"/>
        <v>49254.055555555555</v>
      </c>
      <c r="BY25" s="1">
        <f t="shared" ca="1" si="153"/>
        <v>49523.5</v>
      </c>
      <c r="BZ25" s="1">
        <f t="shared" ca="1" si="153"/>
        <v>49792.944444444453</v>
      </c>
      <c r="CA25" s="1">
        <f t="shared" ca="1" si="153"/>
        <v>50062.388888888891</v>
      </c>
      <c r="CB25" s="1">
        <f t="shared" ca="1" si="153"/>
        <v>50331.833333333336</v>
      </c>
      <c r="CC25" s="2">
        <f t="shared" ref="CC25" ca="1" si="154">SUM(BQ25:CB25)</f>
        <v>589490.33333333337</v>
      </c>
      <c r="CD25" s="1">
        <f t="shared" ref="CD25:CO25" ca="1" si="155">SUM(CD26:CD29)</f>
        <v>50601.277777777781</v>
      </c>
      <c r="CE25" s="1">
        <f t="shared" ca="1" si="155"/>
        <v>50876.388888888891</v>
      </c>
      <c r="CF25" s="1">
        <f t="shared" ca="1" si="155"/>
        <v>51151.500000000007</v>
      </c>
      <c r="CG25" s="1">
        <f t="shared" ca="1" si="155"/>
        <v>51426.333333333343</v>
      </c>
      <c r="CH25" s="1">
        <f t="shared" ca="1" si="155"/>
        <v>51701.166666666672</v>
      </c>
      <c r="CI25" s="1">
        <f t="shared" ca="1" si="155"/>
        <v>51976.000000000007</v>
      </c>
      <c r="CJ25" s="1">
        <f t="shared" ca="1" si="155"/>
        <v>43917.500000000007</v>
      </c>
      <c r="CK25" s="1">
        <f t="shared" ca="1" si="155"/>
        <v>44137.055555555562</v>
      </c>
      <c r="CL25" s="1">
        <f t="shared" ca="1" si="155"/>
        <v>44356.611111111117</v>
      </c>
      <c r="CM25" s="1">
        <f t="shared" ca="1" si="155"/>
        <v>44576.166666666672</v>
      </c>
      <c r="CN25" s="1">
        <f t="shared" ca="1" si="155"/>
        <v>44795.722222222226</v>
      </c>
      <c r="CO25" s="1">
        <f t="shared" ca="1" si="155"/>
        <v>45015.277777777781</v>
      </c>
      <c r="CP25" s="2">
        <f t="shared" ref="CP25" ca="1" si="156">SUM(CD25:CO25)</f>
        <v>574531</v>
      </c>
      <c r="CQ25" s="1">
        <f t="shared" ref="CQ25:DB25" ca="1" si="157">SUM(CQ26:CQ29)</f>
        <v>45234.833333333336</v>
      </c>
      <c r="CR25" s="1">
        <f t="shared" ca="1" si="157"/>
        <v>45460.168888888889</v>
      </c>
      <c r="CS25" s="1">
        <f t="shared" ca="1" si="157"/>
        <v>45685.50444444445</v>
      </c>
      <c r="CT25" s="1">
        <f t="shared" ca="1" si="157"/>
        <v>45910.840000000004</v>
      </c>
      <c r="CU25" s="1">
        <f t="shared" ca="1" si="157"/>
        <v>46136.175555555565</v>
      </c>
      <c r="CV25" s="1">
        <f t="shared" ca="1" si="157"/>
        <v>46361.511111111118</v>
      </c>
      <c r="CW25" s="1">
        <f t="shared" ca="1" si="157"/>
        <v>46586.846666666672</v>
      </c>
      <c r="CX25" s="1">
        <f t="shared" ca="1" si="157"/>
        <v>46810.793333333342</v>
      </c>
      <c r="CY25" s="1">
        <f t="shared" ca="1" si="157"/>
        <v>47034.740000000013</v>
      </c>
      <c r="CZ25" s="1">
        <f t="shared" ca="1" si="157"/>
        <v>47258.686666666676</v>
      </c>
      <c r="DA25" s="1">
        <f t="shared" ca="1" si="157"/>
        <v>47482.633333333339</v>
      </c>
      <c r="DB25" s="1">
        <f t="shared" ca="1" si="157"/>
        <v>47706.580000000009</v>
      </c>
      <c r="DC25" s="2">
        <f t="shared" ref="DC25" ca="1" si="158">SUM(CQ25:DB25)</f>
        <v>557669.31333333335</v>
      </c>
    </row>
    <row r="26" spans="2:107">
      <c r="B26" s="324" t="str">
        <f>B13</f>
        <v>SaaS Phase</v>
      </c>
      <c r="C26" s="326">
        <f t="shared" ref="C26:C28" ca="1" si="159">P26+AC26+AP26+BC26+BP26+CC26+CP26+DC26</f>
        <v>113400</v>
      </c>
      <c r="D26" s="166">
        <f ca="1">D32+D38</f>
        <v>0</v>
      </c>
      <c r="E26" s="167">
        <f t="shared" ref="E26:O26" ca="1" si="160">E32+E38</f>
        <v>0</v>
      </c>
      <c r="F26" s="167">
        <f t="shared" ca="1" si="160"/>
        <v>1666.666666666667</v>
      </c>
      <c r="G26" s="167">
        <f t="shared" ca="1" si="160"/>
        <v>1680.5555555555559</v>
      </c>
      <c r="H26" s="167">
        <f t="shared" ca="1" si="160"/>
        <v>1694.4444444444448</v>
      </c>
      <c r="I26" s="167">
        <f t="shared" ca="1" si="160"/>
        <v>1708.3333333333337</v>
      </c>
      <c r="J26" s="167">
        <f t="shared" ca="1" si="160"/>
        <v>1722.2222222222226</v>
      </c>
      <c r="K26" s="167">
        <f t="shared" ca="1" si="160"/>
        <v>1736.1111111111113</v>
      </c>
      <c r="L26" s="167">
        <f t="shared" ca="1" si="160"/>
        <v>1750.0000000000002</v>
      </c>
      <c r="M26" s="167">
        <f t="shared" ca="1" si="160"/>
        <v>1763.8888888888891</v>
      </c>
      <c r="N26" s="167">
        <f t="shared" ca="1" si="160"/>
        <v>1777.7777777777781</v>
      </c>
      <c r="O26" s="168">
        <f t="shared" ca="1" si="160"/>
        <v>1791.666666666667</v>
      </c>
      <c r="P26" s="328">
        <f ca="1">SUM(D26:O26)</f>
        <v>17291.666666666668</v>
      </c>
      <c r="Q26" s="166">
        <f ca="1">Q32+Q38</f>
        <v>1805.5555555555559</v>
      </c>
      <c r="R26" s="167">
        <f t="shared" ref="R26:AB26" ca="1" si="161">R32+R38</f>
        <v>1819.4444444444448</v>
      </c>
      <c r="S26" s="167">
        <f t="shared" ca="1" si="161"/>
        <v>1833.3333333333337</v>
      </c>
      <c r="T26" s="167">
        <f t="shared" ca="1" si="161"/>
        <v>1847.5000000000002</v>
      </c>
      <c r="U26" s="167">
        <f t="shared" ca="1" si="161"/>
        <v>1861.666666666667</v>
      </c>
      <c r="V26" s="167">
        <f t="shared" ca="1" si="161"/>
        <v>1875.8333333333337</v>
      </c>
      <c r="W26" s="167">
        <f t="shared" ca="1" si="161"/>
        <v>1890.0000000000002</v>
      </c>
      <c r="X26" s="167">
        <f t="shared" ca="1" si="161"/>
        <v>1890.0000000000002</v>
      </c>
      <c r="Y26" s="167">
        <f t="shared" ca="1" si="161"/>
        <v>1890.0000000000002</v>
      </c>
      <c r="Z26" s="167">
        <f t="shared" ca="1" si="161"/>
        <v>1890.0000000000002</v>
      </c>
      <c r="AA26" s="167">
        <f t="shared" ca="1" si="161"/>
        <v>1890.0000000000002</v>
      </c>
      <c r="AB26" s="168">
        <f t="shared" ca="1" si="161"/>
        <v>1890.0000000000002</v>
      </c>
      <c r="AC26" s="328">
        <f ca="1">SUM(Q26:AB26)</f>
        <v>22383.333333333336</v>
      </c>
      <c r="AD26" s="166">
        <f ca="1">AD32+AD38</f>
        <v>1890.0000000000002</v>
      </c>
      <c r="AE26" s="167">
        <f t="shared" ref="AE26:AO26" ca="1" si="162">AE32+AE38</f>
        <v>1890.0000000000002</v>
      </c>
      <c r="AF26" s="167">
        <f t="shared" ca="1" si="162"/>
        <v>1890.0000000000002</v>
      </c>
      <c r="AG26" s="167">
        <f t="shared" ca="1" si="162"/>
        <v>1890.0000000000002</v>
      </c>
      <c r="AH26" s="167">
        <f t="shared" ca="1" si="162"/>
        <v>1890.0000000000002</v>
      </c>
      <c r="AI26" s="167">
        <f t="shared" ca="1" si="162"/>
        <v>1890.0000000000002</v>
      </c>
      <c r="AJ26" s="167">
        <f t="shared" ca="1" si="162"/>
        <v>1890.0000000000002</v>
      </c>
      <c r="AK26" s="167">
        <f t="shared" ca="1" si="162"/>
        <v>1890.0000000000002</v>
      </c>
      <c r="AL26" s="167">
        <f t="shared" ca="1" si="162"/>
        <v>1890.0000000000002</v>
      </c>
      <c r="AM26" s="167">
        <f t="shared" ca="1" si="162"/>
        <v>1890.0000000000002</v>
      </c>
      <c r="AN26" s="167">
        <f t="shared" ca="1" si="162"/>
        <v>1890.0000000000002</v>
      </c>
      <c r="AO26" s="168">
        <f t="shared" ca="1" si="162"/>
        <v>1890.0000000000002</v>
      </c>
      <c r="AP26" s="328">
        <f ca="1">SUM(AD26:AO26)</f>
        <v>22680.000000000004</v>
      </c>
      <c r="AQ26" s="166">
        <f ca="1">AQ32+AQ38</f>
        <v>1890.0000000000002</v>
      </c>
      <c r="AR26" s="167">
        <f t="shared" ref="AR26:BB26" ca="1" si="163">AR32+AR38</f>
        <v>1890.0000000000002</v>
      </c>
      <c r="AS26" s="167">
        <f t="shared" ca="1" si="163"/>
        <v>1890.0000000000002</v>
      </c>
      <c r="AT26" s="167">
        <f t="shared" ca="1" si="163"/>
        <v>1890.0000000000002</v>
      </c>
      <c r="AU26" s="167">
        <f t="shared" ca="1" si="163"/>
        <v>1890.0000000000002</v>
      </c>
      <c r="AV26" s="167">
        <f t="shared" ca="1" si="163"/>
        <v>1890.0000000000002</v>
      </c>
      <c r="AW26" s="167">
        <f t="shared" ca="1" si="163"/>
        <v>1890.0000000000002</v>
      </c>
      <c r="AX26" s="167">
        <f t="shared" ca="1" si="163"/>
        <v>1890.0000000000002</v>
      </c>
      <c r="AY26" s="167">
        <f t="shared" ca="1" si="163"/>
        <v>1890.0000000000002</v>
      </c>
      <c r="AZ26" s="167">
        <f t="shared" ca="1" si="163"/>
        <v>1890.0000000000002</v>
      </c>
      <c r="BA26" s="167">
        <f t="shared" ca="1" si="163"/>
        <v>1890.0000000000002</v>
      </c>
      <c r="BB26" s="168">
        <f t="shared" ca="1" si="163"/>
        <v>1890.0000000000002</v>
      </c>
      <c r="BC26" s="328">
        <f ca="1">SUM(AQ26:BB26)</f>
        <v>22680.000000000004</v>
      </c>
      <c r="BD26" s="166">
        <f ca="1">BD32+BD38</f>
        <v>1890.0000000000002</v>
      </c>
      <c r="BE26" s="167">
        <f t="shared" ref="BE26:BO26" ca="1" si="164">BE32+BE38</f>
        <v>1890.0000000000002</v>
      </c>
      <c r="BF26" s="167">
        <f t="shared" ca="1" si="164"/>
        <v>1890.0000000000002</v>
      </c>
      <c r="BG26" s="167">
        <f t="shared" ca="1" si="164"/>
        <v>1890.0000000000002</v>
      </c>
      <c r="BH26" s="167">
        <f t="shared" ca="1" si="164"/>
        <v>1890.0000000000002</v>
      </c>
      <c r="BI26" s="167">
        <f t="shared" ca="1" si="164"/>
        <v>1890.0000000000002</v>
      </c>
      <c r="BJ26" s="167">
        <f t="shared" ca="1" si="164"/>
        <v>1890.0000000000002</v>
      </c>
      <c r="BK26" s="167">
        <f t="shared" ca="1" si="164"/>
        <v>1890.0000000000002</v>
      </c>
      <c r="BL26" s="167">
        <f t="shared" ca="1" si="164"/>
        <v>1890.0000000000002</v>
      </c>
      <c r="BM26" s="167">
        <f t="shared" ca="1" si="164"/>
        <v>1890.0000000000002</v>
      </c>
      <c r="BN26" s="167">
        <f t="shared" ca="1" si="164"/>
        <v>1890.0000000000002</v>
      </c>
      <c r="BO26" s="168">
        <f t="shared" ca="1" si="164"/>
        <v>1890.0000000000002</v>
      </c>
      <c r="BP26" s="328">
        <f ca="1">SUM(BD26:BO26)</f>
        <v>22680.000000000004</v>
      </c>
      <c r="BQ26" s="166">
        <f ca="1">BQ32+BQ38</f>
        <v>1890.0000000000002</v>
      </c>
      <c r="BR26" s="167">
        <f t="shared" ref="BR26:CB26" ca="1" si="165">BR32+BR38</f>
        <v>1890.0000000000002</v>
      </c>
      <c r="BS26" s="167">
        <f t="shared" ca="1" si="165"/>
        <v>223.33333333333334</v>
      </c>
      <c r="BT26" s="167">
        <f t="shared" ca="1" si="165"/>
        <v>209.44444444444443</v>
      </c>
      <c r="BU26" s="167">
        <f t="shared" ca="1" si="165"/>
        <v>195.55555555555554</v>
      </c>
      <c r="BV26" s="167">
        <f t="shared" ca="1" si="165"/>
        <v>181.66666666666666</v>
      </c>
      <c r="BW26" s="167">
        <f t="shared" ca="1" si="165"/>
        <v>167.77777777777777</v>
      </c>
      <c r="BX26" s="167">
        <f t="shared" ca="1" si="165"/>
        <v>153.88888888888886</v>
      </c>
      <c r="BY26" s="167">
        <f t="shared" ca="1" si="165"/>
        <v>140</v>
      </c>
      <c r="BZ26" s="167">
        <f t="shared" ca="1" si="165"/>
        <v>126.11111111111111</v>
      </c>
      <c r="CA26" s="167">
        <f t="shared" ca="1" si="165"/>
        <v>112.22222222222223</v>
      </c>
      <c r="CB26" s="168">
        <f t="shared" ca="1" si="165"/>
        <v>98.333333333333329</v>
      </c>
      <c r="CC26" s="328">
        <f ca="1">SUM(BQ26:CB26)</f>
        <v>5388.3333333333339</v>
      </c>
      <c r="CD26" s="166">
        <f ca="1">CD32+CD38</f>
        <v>84.444444444444443</v>
      </c>
      <c r="CE26" s="167">
        <f t="shared" ref="CE26:CO26" ca="1" si="166">CE32+CE38</f>
        <v>70.555555555555571</v>
      </c>
      <c r="CF26" s="167">
        <f t="shared" ca="1" si="166"/>
        <v>56.666666666666664</v>
      </c>
      <c r="CG26" s="167">
        <f t="shared" ca="1" si="166"/>
        <v>42.5</v>
      </c>
      <c r="CH26" s="167">
        <f t="shared" ca="1" si="166"/>
        <v>28.333333333333332</v>
      </c>
      <c r="CI26" s="167">
        <f t="shared" ca="1" si="166"/>
        <v>14.166666666666666</v>
      </c>
      <c r="CJ26" s="167">
        <f t="shared" ca="1" si="166"/>
        <v>0</v>
      </c>
      <c r="CK26" s="167">
        <f t="shared" ca="1" si="166"/>
        <v>0</v>
      </c>
      <c r="CL26" s="167">
        <f t="shared" ca="1" si="166"/>
        <v>0</v>
      </c>
      <c r="CM26" s="167">
        <f t="shared" ca="1" si="166"/>
        <v>0</v>
      </c>
      <c r="CN26" s="167">
        <f t="shared" ca="1" si="166"/>
        <v>0</v>
      </c>
      <c r="CO26" s="168">
        <f t="shared" ca="1" si="166"/>
        <v>0</v>
      </c>
      <c r="CP26" s="328">
        <f ca="1">SUM(CD26:CO26)</f>
        <v>296.66666666666669</v>
      </c>
      <c r="CQ26" s="166">
        <f ca="1">CQ32+CQ38</f>
        <v>0</v>
      </c>
      <c r="CR26" s="167">
        <f t="shared" ref="CR26:DB26" ca="1" si="167">CR32+CR38</f>
        <v>0</v>
      </c>
      <c r="CS26" s="167">
        <f t="shared" ca="1" si="167"/>
        <v>0</v>
      </c>
      <c r="CT26" s="167">
        <f t="shared" ca="1" si="167"/>
        <v>0</v>
      </c>
      <c r="CU26" s="167">
        <f t="shared" ca="1" si="167"/>
        <v>0</v>
      </c>
      <c r="CV26" s="167">
        <f t="shared" ca="1" si="167"/>
        <v>0</v>
      </c>
      <c r="CW26" s="167">
        <f t="shared" ca="1" si="167"/>
        <v>0</v>
      </c>
      <c r="CX26" s="167">
        <f t="shared" ca="1" si="167"/>
        <v>0</v>
      </c>
      <c r="CY26" s="167">
        <f t="shared" ca="1" si="167"/>
        <v>0</v>
      </c>
      <c r="CZ26" s="167">
        <f t="shared" ca="1" si="167"/>
        <v>0</v>
      </c>
      <c r="DA26" s="167">
        <f t="shared" ca="1" si="167"/>
        <v>0</v>
      </c>
      <c r="DB26" s="168">
        <f t="shared" ca="1" si="167"/>
        <v>0</v>
      </c>
      <c r="DC26" s="328">
        <f ca="1">SUM(CQ26:DB26)</f>
        <v>0</v>
      </c>
    </row>
    <row r="27" spans="2:107">
      <c r="B27" s="324" t="str">
        <f>B14</f>
        <v>PaaS Phase</v>
      </c>
      <c r="C27" s="326">
        <f t="shared" ca="1" si="159"/>
        <v>621404.25000000023</v>
      </c>
      <c r="D27" s="169">
        <f t="shared" ref="D27:O28" ca="1" si="168">D33+D39</f>
        <v>0</v>
      </c>
      <c r="E27" s="170">
        <f t="shared" ca="1" si="168"/>
        <v>0</v>
      </c>
      <c r="F27" s="170">
        <f t="shared" ca="1" si="168"/>
        <v>0</v>
      </c>
      <c r="G27" s="170">
        <f t="shared" ca="1" si="168"/>
        <v>0</v>
      </c>
      <c r="H27" s="170">
        <f t="shared" ca="1" si="168"/>
        <v>0</v>
      </c>
      <c r="I27" s="170">
        <f t="shared" ca="1" si="168"/>
        <v>0</v>
      </c>
      <c r="J27" s="170">
        <f t="shared" ca="1" si="168"/>
        <v>0</v>
      </c>
      <c r="K27" s="170">
        <f t="shared" ca="1" si="168"/>
        <v>0</v>
      </c>
      <c r="L27" s="170">
        <f t="shared" ca="1" si="168"/>
        <v>0</v>
      </c>
      <c r="M27" s="170">
        <f t="shared" ca="1" si="168"/>
        <v>0</v>
      </c>
      <c r="N27" s="170">
        <f t="shared" ca="1" si="168"/>
        <v>0</v>
      </c>
      <c r="O27" s="171">
        <f t="shared" ca="1" si="168"/>
        <v>0</v>
      </c>
      <c r="P27" s="328">
        <f t="shared" ref="P27:P28" ca="1" si="169">SUM(D27:O27)</f>
        <v>0</v>
      </c>
      <c r="Q27" s="169">
        <f t="shared" ref="Q27:AB27" ca="1" si="170">Q33+Q39</f>
        <v>0</v>
      </c>
      <c r="R27" s="170">
        <f t="shared" ca="1" si="170"/>
        <v>0</v>
      </c>
      <c r="S27" s="170">
        <f t="shared" ca="1" si="170"/>
        <v>0</v>
      </c>
      <c r="T27" s="170">
        <f t="shared" ca="1" si="170"/>
        <v>0</v>
      </c>
      <c r="U27" s="170">
        <f t="shared" ca="1" si="170"/>
        <v>0</v>
      </c>
      <c r="V27" s="170">
        <f t="shared" ca="1" si="170"/>
        <v>0</v>
      </c>
      <c r="W27" s="170">
        <f t="shared" ca="1" si="170"/>
        <v>8333.3333333333339</v>
      </c>
      <c r="X27" s="170">
        <f t="shared" ca="1" si="170"/>
        <v>8402.7777777777792</v>
      </c>
      <c r="Y27" s="170">
        <f t="shared" ca="1" si="170"/>
        <v>8472.2222222222226</v>
      </c>
      <c r="Z27" s="170">
        <f t="shared" ca="1" si="170"/>
        <v>8541.6666666666679</v>
      </c>
      <c r="AA27" s="170">
        <f t="shared" ca="1" si="170"/>
        <v>8611.1111111111113</v>
      </c>
      <c r="AB27" s="171">
        <f t="shared" ca="1" si="170"/>
        <v>8680.5555555555566</v>
      </c>
      <c r="AC27" s="328">
        <f t="shared" ref="AC27:AC28" ca="1" si="171">SUM(Q27:AB27)</f>
        <v>51041.666666666664</v>
      </c>
      <c r="AD27" s="169">
        <f t="shared" ref="AD27:AO27" ca="1" si="172">AD33+AD39</f>
        <v>8750</v>
      </c>
      <c r="AE27" s="170">
        <f t="shared" ca="1" si="172"/>
        <v>8819.4444444444453</v>
      </c>
      <c r="AF27" s="170">
        <f t="shared" ca="1" si="172"/>
        <v>8888.8888888888887</v>
      </c>
      <c r="AG27" s="170">
        <f t="shared" ca="1" si="172"/>
        <v>8958.3333333333339</v>
      </c>
      <c r="AH27" s="170">
        <f t="shared" ca="1" si="172"/>
        <v>9027.7777777777792</v>
      </c>
      <c r="AI27" s="170">
        <f t="shared" ca="1" si="172"/>
        <v>9097.2222222222226</v>
      </c>
      <c r="AJ27" s="170">
        <f t="shared" ca="1" si="172"/>
        <v>9166.6666666666679</v>
      </c>
      <c r="AK27" s="170">
        <f t="shared" ca="1" si="172"/>
        <v>9237.5</v>
      </c>
      <c r="AL27" s="170">
        <f t="shared" ca="1" si="172"/>
        <v>9308.3333333333339</v>
      </c>
      <c r="AM27" s="170">
        <f t="shared" ca="1" si="172"/>
        <v>9379.1666666666679</v>
      </c>
      <c r="AN27" s="170">
        <f t="shared" ca="1" si="172"/>
        <v>9450</v>
      </c>
      <c r="AO27" s="171">
        <f t="shared" ca="1" si="172"/>
        <v>9520.8333333333339</v>
      </c>
      <c r="AP27" s="328">
        <f t="shared" ref="AP27:AP28" ca="1" si="173">SUM(AD27:AO27)</f>
        <v>109604.16666666667</v>
      </c>
      <c r="AQ27" s="169">
        <f t="shared" ref="AQ27:BB27" ca="1" si="174">AQ33+AQ39</f>
        <v>9591.6666666666679</v>
      </c>
      <c r="AR27" s="170">
        <f t="shared" ca="1" si="174"/>
        <v>9662.5</v>
      </c>
      <c r="AS27" s="170">
        <f t="shared" ca="1" si="174"/>
        <v>9733.3333333333339</v>
      </c>
      <c r="AT27" s="170">
        <f t="shared" ca="1" si="174"/>
        <v>9804.1666666666679</v>
      </c>
      <c r="AU27" s="170">
        <f t="shared" ca="1" si="174"/>
        <v>9875</v>
      </c>
      <c r="AV27" s="170">
        <f t="shared" ca="1" si="174"/>
        <v>9945.8333333333339</v>
      </c>
      <c r="AW27" s="170">
        <f t="shared" ca="1" si="174"/>
        <v>10016.666666666668</v>
      </c>
      <c r="AX27" s="170">
        <f t="shared" ca="1" si="174"/>
        <v>10088.916666666668</v>
      </c>
      <c r="AY27" s="170">
        <f t="shared" ca="1" si="174"/>
        <v>10161.166666666668</v>
      </c>
      <c r="AZ27" s="170">
        <f t="shared" ca="1" si="174"/>
        <v>10233.416666666668</v>
      </c>
      <c r="BA27" s="170">
        <f t="shared" ca="1" si="174"/>
        <v>10305.666666666668</v>
      </c>
      <c r="BB27" s="171">
        <f t="shared" ca="1" si="174"/>
        <v>10377.916666666668</v>
      </c>
      <c r="BC27" s="328">
        <f t="shared" ref="BC27:BC28" ca="1" si="175">SUM(AQ27:BB27)</f>
        <v>119796.25000000003</v>
      </c>
      <c r="BD27" s="169">
        <f t="shared" ref="BD27:BO27" ca="1" si="176">BD33+BD39</f>
        <v>10450.166666666668</v>
      </c>
      <c r="BE27" s="170">
        <f t="shared" ca="1" si="176"/>
        <v>10450.166666666668</v>
      </c>
      <c r="BF27" s="170">
        <f t="shared" ca="1" si="176"/>
        <v>10450.166666666668</v>
      </c>
      <c r="BG27" s="170">
        <f t="shared" ca="1" si="176"/>
        <v>10450.166666666668</v>
      </c>
      <c r="BH27" s="170">
        <f t="shared" ca="1" si="176"/>
        <v>10450.166666666668</v>
      </c>
      <c r="BI27" s="170">
        <f t="shared" ca="1" si="176"/>
        <v>10450.166666666668</v>
      </c>
      <c r="BJ27" s="170">
        <f t="shared" ca="1" si="176"/>
        <v>10450.166666666668</v>
      </c>
      <c r="BK27" s="170">
        <f t="shared" ca="1" si="176"/>
        <v>10450.166666666668</v>
      </c>
      <c r="BL27" s="170">
        <f t="shared" ca="1" si="176"/>
        <v>10450.166666666668</v>
      </c>
      <c r="BM27" s="170">
        <f t="shared" ca="1" si="176"/>
        <v>10450.166666666668</v>
      </c>
      <c r="BN27" s="170">
        <f t="shared" ca="1" si="176"/>
        <v>10450.166666666668</v>
      </c>
      <c r="BO27" s="171">
        <f t="shared" ca="1" si="176"/>
        <v>10450.166666666668</v>
      </c>
      <c r="BP27" s="328">
        <f t="shared" ref="BP27:BP28" ca="1" si="177">SUM(BD27:BO27)</f>
        <v>125402.00000000004</v>
      </c>
      <c r="BQ27" s="169">
        <f t="shared" ref="BQ27:CB27" ca="1" si="178">BQ33+BQ39</f>
        <v>10450.166666666668</v>
      </c>
      <c r="BR27" s="170">
        <f t="shared" ca="1" si="178"/>
        <v>10450.166666666668</v>
      </c>
      <c r="BS27" s="170">
        <f t="shared" ca="1" si="178"/>
        <v>10450.166666666668</v>
      </c>
      <c r="BT27" s="170">
        <f t="shared" ca="1" si="178"/>
        <v>10450.166666666668</v>
      </c>
      <c r="BU27" s="170">
        <f t="shared" ca="1" si="178"/>
        <v>10450.166666666668</v>
      </c>
      <c r="BV27" s="170">
        <f t="shared" ca="1" si="178"/>
        <v>10450.166666666668</v>
      </c>
      <c r="BW27" s="170">
        <f t="shared" ca="1" si="178"/>
        <v>10450.166666666668</v>
      </c>
      <c r="BX27" s="170">
        <f t="shared" ca="1" si="178"/>
        <v>10450.166666666668</v>
      </c>
      <c r="BY27" s="170">
        <f t="shared" ca="1" si="178"/>
        <v>10450.166666666668</v>
      </c>
      <c r="BZ27" s="170">
        <f t="shared" ca="1" si="178"/>
        <v>10450.166666666668</v>
      </c>
      <c r="CA27" s="170">
        <f t="shared" ca="1" si="178"/>
        <v>10450.166666666668</v>
      </c>
      <c r="CB27" s="171">
        <f t="shared" ca="1" si="178"/>
        <v>10450.166666666668</v>
      </c>
      <c r="CC27" s="328">
        <f t="shared" ref="CC27:CC28" ca="1" si="179">SUM(BQ27:CB27)</f>
        <v>125402.00000000004</v>
      </c>
      <c r="CD27" s="169">
        <f t="shared" ref="CD27:CO27" ca="1" si="180">CD33+CD39</f>
        <v>10450.166666666668</v>
      </c>
      <c r="CE27" s="170">
        <f t="shared" ca="1" si="180"/>
        <v>10450.166666666668</v>
      </c>
      <c r="CF27" s="170">
        <f t="shared" ca="1" si="180"/>
        <v>10450.166666666668</v>
      </c>
      <c r="CG27" s="170">
        <f t="shared" ca="1" si="180"/>
        <v>10450.166666666668</v>
      </c>
      <c r="CH27" s="170">
        <f t="shared" ca="1" si="180"/>
        <v>10450.166666666668</v>
      </c>
      <c r="CI27" s="170">
        <f t="shared" ca="1" si="180"/>
        <v>10450.166666666668</v>
      </c>
      <c r="CJ27" s="170">
        <f t="shared" ca="1" si="180"/>
        <v>2116.8333333333335</v>
      </c>
      <c r="CK27" s="170">
        <f t="shared" ca="1" si="180"/>
        <v>2047.3888888888889</v>
      </c>
      <c r="CL27" s="170">
        <f t="shared" ca="1" si="180"/>
        <v>1977.9444444444443</v>
      </c>
      <c r="CM27" s="170">
        <f t="shared" ca="1" si="180"/>
        <v>1908.5</v>
      </c>
      <c r="CN27" s="170">
        <f t="shared" ca="1" si="180"/>
        <v>1839.0555555555557</v>
      </c>
      <c r="CO27" s="171">
        <f t="shared" ca="1" si="180"/>
        <v>1769.6111111111111</v>
      </c>
      <c r="CP27" s="328">
        <f t="shared" ref="CP27:CP28" ca="1" si="181">SUM(CD27:CO27)</f>
        <v>74360.333333333343</v>
      </c>
      <c r="CQ27" s="169">
        <f t="shared" ref="CQ27:DB27" ca="1" si="182">CQ33+CQ39</f>
        <v>1700.1666666666667</v>
      </c>
      <c r="CR27" s="170">
        <f t="shared" ca="1" si="182"/>
        <v>1630.7222222222224</v>
      </c>
      <c r="CS27" s="170">
        <f t="shared" ca="1" si="182"/>
        <v>1561.2777777777778</v>
      </c>
      <c r="CT27" s="170">
        <f t="shared" ca="1" si="182"/>
        <v>1491.8333333333333</v>
      </c>
      <c r="CU27" s="170">
        <f t="shared" ca="1" si="182"/>
        <v>1422.3888888888891</v>
      </c>
      <c r="CV27" s="170">
        <f t="shared" ca="1" si="182"/>
        <v>1352.9444444444446</v>
      </c>
      <c r="CW27" s="170">
        <f t="shared" ca="1" si="182"/>
        <v>1283.5</v>
      </c>
      <c r="CX27" s="170">
        <f t="shared" ca="1" si="182"/>
        <v>1212.6666666666667</v>
      </c>
      <c r="CY27" s="170">
        <f t="shared" ca="1" si="182"/>
        <v>1141.8333333333333</v>
      </c>
      <c r="CZ27" s="170">
        <f t="shared" ca="1" si="182"/>
        <v>1071</v>
      </c>
      <c r="DA27" s="170">
        <f t="shared" ca="1" si="182"/>
        <v>1000.1666666666666</v>
      </c>
      <c r="DB27" s="171">
        <f t="shared" ca="1" si="182"/>
        <v>929.33333333333337</v>
      </c>
      <c r="DC27" s="328">
        <f t="shared" ref="DC27:DC28" ca="1" si="183">SUM(CQ27:DB27)</f>
        <v>15797.833333333334</v>
      </c>
    </row>
    <row r="28" spans="2:107">
      <c r="B28" s="324" t="str">
        <f>B15</f>
        <v>Baas Phase</v>
      </c>
      <c r="C28" s="326">
        <f t="shared" ca="1" si="159"/>
        <v>1918778.8133333335</v>
      </c>
      <c r="D28" s="169">
        <f t="shared" ca="1" si="168"/>
        <v>0</v>
      </c>
      <c r="E28" s="170">
        <f t="shared" ca="1" si="168"/>
        <v>0</v>
      </c>
      <c r="F28" s="170">
        <f t="shared" ca="1" si="168"/>
        <v>0</v>
      </c>
      <c r="G28" s="170">
        <f t="shared" ca="1" si="168"/>
        <v>0</v>
      </c>
      <c r="H28" s="170">
        <f t="shared" ca="1" si="168"/>
        <v>0</v>
      </c>
      <c r="I28" s="170">
        <f t="shared" ca="1" si="168"/>
        <v>0</v>
      </c>
      <c r="J28" s="170">
        <f t="shared" ca="1" si="168"/>
        <v>0</v>
      </c>
      <c r="K28" s="170">
        <f t="shared" ca="1" si="168"/>
        <v>0</v>
      </c>
      <c r="L28" s="170">
        <f t="shared" ca="1" si="168"/>
        <v>0</v>
      </c>
      <c r="M28" s="170">
        <f t="shared" ca="1" si="168"/>
        <v>0</v>
      </c>
      <c r="N28" s="170">
        <f t="shared" ca="1" si="168"/>
        <v>0</v>
      </c>
      <c r="O28" s="171">
        <f t="shared" ca="1" si="168"/>
        <v>0</v>
      </c>
      <c r="P28" s="328">
        <f t="shared" ca="1" si="169"/>
        <v>0</v>
      </c>
      <c r="Q28" s="169">
        <f t="shared" ref="Q28:AB28" ca="1" si="184">Q34+Q40</f>
        <v>0</v>
      </c>
      <c r="R28" s="170">
        <f t="shared" ca="1" si="184"/>
        <v>0</v>
      </c>
      <c r="S28" s="170">
        <f t="shared" ca="1" si="184"/>
        <v>0</v>
      </c>
      <c r="T28" s="170">
        <f t="shared" ca="1" si="184"/>
        <v>0</v>
      </c>
      <c r="U28" s="170">
        <f t="shared" ca="1" si="184"/>
        <v>0</v>
      </c>
      <c r="V28" s="170">
        <f t="shared" ca="1" si="184"/>
        <v>0</v>
      </c>
      <c r="W28" s="170">
        <f t="shared" ca="1" si="184"/>
        <v>0</v>
      </c>
      <c r="X28" s="170">
        <f t="shared" ca="1" si="184"/>
        <v>0</v>
      </c>
      <c r="Y28" s="170">
        <f t="shared" ca="1" si="184"/>
        <v>0</v>
      </c>
      <c r="Z28" s="170">
        <f t="shared" ca="1" si="184"/>
        <v>0</v>
      </c>
      <c r="AA28" s="170">
        <f t="shared" ca="1" si="184"/>
        <v>0</v>
      </c>
      <c r="AB28" s="171">
        <f t="shared" ca="1" si="184"/>
        <v>0</v>
      </c>
      <c r="AC28" s="328">
        <f t="shared" ca="1" si="171"/>
        <v>0</v>
      </c>
      <c r="AD28" s="169">
        <f t="shared" ref="AD28:AO28" ca="1" si="185">AD34+AD40</f>
        <v>0</v>
      </c>
      <c r="AE28" s="170">
        <f t="shared" ca="1" si="185"/>
        <v>0</v>
      </c>
      <c r="AF28" s="170">
        <f t="shared" ca="1" si="185"/>
        <v>0</v>
      </c>
      <c r="AG28" s="170">
        <f t="shared" ca="1" si="185"/>
        <v>0</v>
      </c>
      <c r="AH28" s="170">
        <f t="shared" ca="1" si="185"/>
        <v>0</v>
      </c>
      <c r="AI28" s="170">
        <f t="shared" ca="1" si="185"/>
        <v>0</v>
      </c>
      <c r="AJ28" s="170">
        <f t="shared" ca="1" si="185"/>
        <v>0</v>
      </c>
      <c r="AK28" s="170">
        <f t="shared" ca="1" si="185"/>
        <v>0</v>
      </c>
      <c r="AL28" s="170">
        <f t="shared" ca="1" si="185"/>
        <v>0</v>
      </c>
      <c r="AM28" s="170">
        <f t="shared" ca="1" si="185"/>
        <v>0</v>
      </c>
      <c r="AN28" s="170">
        <f t="shared" ca="1" si="185"/>
        <v>0</v>
      </c>
      <c r="AO28" s="171">
        <f t="shared" ca="1" si="185"/>
        <v>0</v>
      </c>
      <c r="AP28" s="328">
        <f t="shared" ca="1" si="173"/>
        <v>0</v>
      </c>
      <c r="AQ28" s="169">
        <f t="shared" ref="AQ28:BB28" ca="1" si="186">AQ34+AQ40</f>
        <v>0</v>
      </c>
      <c r="AR28" s="170">
        <f t="shared" ca="1" si="186"/>
        <v>0</v>
      </c>
      <c r="AS28" s="170">
        <f t="shared" ca="1" si="186"/>
        <v>0</v>
      </c>
      <c r="AT28" s="170">
        <f t="shared" ca="1" si="186"/>
        <v>0</v>
      </c>
      <c r="AU28" s="170">
        <f t="shared" ca="1" si="186"/>
        <v>0</v>
      </c>
      <c r="AV28" s="170">
        <f t="shared" ca="1" si="186"/>
        <v>0</v>
      </c>
      <c r="AW28" s="170">
        <f t="shared" ca="1" si="186"/>
        <v>0</v>
      </c>
      <c r="AX28" s="170">
        <f t="shared" ca="1" si="186"/>
        <v>0</v>
      </c>
      <c r="AY28" s="170">
        <f t="shared" ca="1" si="186"/>
        <v>0</v>
      </c>
      <c r="AZ28" s="170">
        <f t="shared" ca="1" si="186"/>
        <v>0</v>
      </c>
      <c r="BA28" s="170">
        <f t="shared" ca="1" si="186"/>
        <v>0</v>
      </c>
      <c r="BB28" s="171">
        <f t="shared" ca="1" si="186"/>
        <v>0</v>
      </c>
      <c r="BC28" s="328">
        <f t="shared" ca="1" si="175"/>
        <v>0</v>
      </c>
      <c r="BD28" s="169">
        <f t="shared" ref="BD28:BO28" ca="1" si="187">BD34+BD40</f>
        <v>33333.333333333336</v>
      </c>
      <c r="BE28" s="170">
        <f t="shared" ca="1" si="187"/>
        <v>33611.111111111117</v>
      </c>
      <c r="BF28" s="170">
        <f t="shared" ca="1" si="187"/>
        <v>33888.888888888891</v>
      </c>
      <c r="BG28" s="170">
        <f t="shared" ca="1" si="187"/>
        <v>34166.666666666672</v>
      </c>
      <c r="BH28" s="170">
        <f t="shared" ca="1" si="187"/>
        <v>34444.444444444445</v>
      </c>
      <c r="BI28" s="170">
        <f t="shared" ca="1" si="187"/>
        <v>34722.222222222226</v>
      </c>
      <c r="BJ28" s="170">
        <f t="shared" ca="1" si="187"/>
        <v>35000</v>
      </c>
      <c r="BK28" s="170">
        <f t="shared" ca="1" si="187"/>
        <v>35277.777777777781</v>
      </c>
      <c r="BL28" s="170">
        <f t="shared" ca="1" si="187"/>
        <v>35555.555555555555</v>
      </c>
      <c r="BM28" s="170">
        <f t="shared" ca="1" si="187"/>
        <v>35833.333333333336</v>
      </c>
      <c r="BN28" s="170">
        <f t="shared" ca="1" si="187"/>
        <v>36111.111111111117</v>
      </c>
      <c r="BO28" s="171">
        <f t="shared" ca="1" si="187"/>
        <v>36388.888888888891</v>
      </c>
      <c r="BP28" s="328">
        <f t="shared" ca="1" si="177"/>
        <v>418333.33333333331</v>
      </c>
      <c r="BQ28" s="169">
        <f t="shared" ref="BQ28:CB28" ca="1" si="188">BQ34+BQ40</f>
        <v>36666.666666666672</v>
      </c>
      <c r="BR28" s="170">
        <f t="shared" ca="1" si="188"/>
        <v>36950</v>
      </c>
      <c r="BS28" s="170">
        <f t="shared" ca="1" si="188"/>
        <v>37233.333333333336</v>
      </c>
      <c r="BT28" s="170">
        <f t="shared" ca="1" si="188"/>
        <v>37516.666666666672</v>
      </c>
      <c r="BU28" s="170">
        <f t="shared" ca="1" si="188"/>
        <v>37800</v>
      </c>
      <c r="BV28" s="170">
        <f t="shared" ca="1" si="188"/>
        <v>38083.333333333336</v>
      </c>
      <c r="BW28" s="170">
        <f t="shared" ca="1" si="188"/>
        <v>38366.666666666672</v>
      </c>
      <c r="BX28" s="170">
        <f t="shared" ca="1" si="188"/>
        <v>38650</v>
      </c>
      <c r="BY28" s="170">
        <f t="shared" ca="1" si="188"/>
        <v>38933.333333333336</v>
      </c>
      <c r="BZ28" s="170">
        <f t="shared" ca="1" si="188"/>
        <v>39216.666666666672</v>
      </c>
      <c r="CA28" s="170">
        <f t="shared" ca="1" si="188"/>
        <v>39500</v>
      </c>
      <c r="CB28" s="171">
        <f t="shared" ca="1" si="188"/>
        <v>39783.333333333336</v>
      </c>
      <c r="CC28" s="328">
        <f t="shared" ca="1" si="179"/>
        <v>458700</v>
      </c>
      <c r="CD28" s="169">
        <f t="shared" ref="CD28:CO28" ca="1" si="189">CD34+CD40</f>
        <v>40066.666666666672</v>
      </c>
      <c r="CE28" s="170">
        <f t="shared" ca="1" si="189"/>
        <v>40355.666666666672</v>
      </c>
      <c r="CF28" s="170">
        <f t="shared" ca="1" si="189"/>
        <v>40644.666666666672</v>
      </c>
      <c r="CG28" s="170">
        <f t="shared" ca="1" si="189"/>
        <v>40933.666666666672</v>
      </c>
      <c r="CH28" s="170">
        <f t="shared" ca="1" si="189"/>
        <v>41222.666666666672</v>
      </c>
      <c r="CI28" s="170">
        <f t="shared" ca="1" si="189"/>
        <v>41511.666666666672</v>
      </c>
      <c r="CJ28" s="170">
        <f t="shared" ca="1" si="189"/>
        <v>41800.666666666672</v>
      </c>
      <c r="CK28" s="170">
        <f t="shared" ca="1" si="189"/>
        <v>42089.666666666672</v>
      </c>
      <c r="CL28" s="170">
        <f t="shared" ca="1" si="189"/>
        <v>42378.666666666672</v>
      </c>
      <c r="CM28" s="170">
        <f t="shared" ca="1" si="189"/>
        <v>42667.666666666672</v>
      </c>
      <c r="CN28" s="170">
        <f t="shared" ca="1" si="189"/>
        <v>42956.666666666672</v>
      </c>
      <c r="CO28" s="171">
        <f t="shared" ca="1" si="189"/>
        <v>43245.666666666672</v>
      </c>
      <c r="CP28" s="328">
        <f t="shared" ca="1" si="181"/>
        <v>499874.00000000017</v>
      </c>
      <c r="CQ28" s="169">
        <f t="shared" ref="CQ28:DB28" ca="1" si="190">CQ34+CQ40</f>
        <v>43534.666666666672</v>
      </c>
      <c r="CR28" s="170">
        <f t="shared" ca="1" si="190"/>
        <v>43829.44666666667</v>
      </c>
      <c r="CS28" s="170">
        <f t="shared" ca="1" si="190"/>
        <v>44124.226666666669</v>
      </c>
      <c r="CT28" s="170">
        <f t="shared" ca="1" si="190"/>
        <v>44419.006666666668</v>
      </c>
      <c r="CU28" s="170">
        <f t="shared" ca="1" si="190"/>
        <v>44713.786666666674</v>
      </c>
      <c r="CV28" s="170">
        <f t="shared" ca="1" si="190"/>
        <v>45008.566666666673</v>
      </c>
      <c r="CW28" s="170">
        <f t="shared" ca="1" si="190"/>
        <v>45303.346666666672</v>
      </c>
      <c r="CX28" s="170">
        <f t="shared" ca="1" si="190"/>
        <v>45598.126666666678</v>
      </c>
      <c r="CY28" s="170">
        <f t="shared" ca="1" si="190"/>
        <v>45892.906666666677</v>
      </c>
      <c r="CZ28" s="170">
        <f t="shared" ca="1" si="190"/>
        <v>46187.686666666676</v>
      </c>
      <c r="DA28" s="170">
        <f t="shared" ca="1" si="190"/>
        <v>46482.466666666674</v>
      </c>
      <c r="DB28" s="171">
        <f t="shared" ca="1" si="190"/>
        <v>46777.246666666673</v>
      </c>
      <c r="DC28" s="328">
        <f t="shared" ca="1" si="183"/>
        <v>541871.4800000001</v>
      </c>
    </row>
    <row r="29" spans="2:107">
      <c r="B29" s="325"/>
      <c r="C29" s="327"/>
      <c r="D29" s="172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4"/>
      <c r="P29" s="329"/>
      <c r="Q29" s="172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4"/>
      <c r="AC29" s="329"/>
      <c r="AD29" s="172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4"/>
      <c r="AP29" s="329"/>
      <c r="AQ29" s="172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4"/>
      <c r="BC29" s="329"/>
      <c r="BD29" s="172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4"/>
      <c r="BP29" s="329"/>
      <c r="BQ29" s="172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4"/>
      <c r="CC29" s="329"/>
      <c r="CD29" s="172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4"/>
      <c r="CP29" s="329"/>
      <c r="CQ29" s="172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4"/>
      <c r="DC29" s="329"/>
    </row>
    <row r="31" spans="2:107">
      <c r="B31" s="332" t="s">
        <v>150</v>
      </c>
      <c r="C31" s="333">
        <f t="shared" ref="C31:O31" si="191">SUM(C32:C35)</f>
        <v>2200000</v>
      </c>
      <c r="D31" s="334">
        <f t="shared" si="191"/>
        <v>0</v>
      </c>
      <c r="E31" s="334">
        <f t="shared" si="191"/>
        <v>0</v>
      </c>
      <c r="F31" s="334">
        <f t="shared" si="191"/>
        <v>1666.666666666667</v>
      </c>
      <c r="G31" s="334">
        <f t="shared" si="191"/>
        <v>1666.666666666667</v>
      </c>
      <c r="H31" s="334">
        <f t="shared" si="191"/>
        <v>1666.666666666667</v>
      </c>
      <c r="I31" s="334">
        <f t="shared" si="191"/>
        <v>1666.666666666667</v>
      </c>
      <c r="J31" s="334">
        <f t="shared" si="191"/>
        <v>1666.666666666667</v>
      </c>
      <c r="K31" s="334">
        <f t="shared" si="191"/>
        <v>1666.666666666667</v>
      </c>
      <c r="L31" s="334">
        <f t="shared" si="191"/>
        <v>1666.666666666667</v>
      </c>
      <c r="M31" s="334">
        <f t="shared" si="191"/>
        <v>1666.666666666667</v>
      </c>
      <c r="N31" s="334">
        <f t="shared" si="191"/>
        <v>1666.666666666667</v>
      </c>
      <c r="O31" s="334">
        <f t="shared" si="191"/>
        <v>1666.666666666667</v>
      </c>
      <c r="P31" s="335">
        <f>SUM(D31:O31)</f>
        <v>16666.666666666675</v>
      </c>
      <c r="Q31" s="334">
        <f t="shared" ref="Q31:AB31" si="192">SUM(Q32:Q35)</f>
        <v>1666.666666666667</v>
      </c>
      <c r="R31" s="334">
        <f t="shared" si="192"/>
        <v>1666.666666666667</v>
      </c>
      <c r="S31" s="334">
        <f t="shared" si="192"/>
        <v>1666.666666666667</v>
      </c>
      <c r="T31" s="334">
        <f t="shared" si="192"/>
        <v>1666.666666666667</v>
      </c>
      <c r="U31" s="334">
        <f t="shared" si="192"/>
        <v>1666.666666666667</v>
      </c>
      <c r="V31" s="334">
        <f t="shared" si="192"/>
        <v>1666.666666666667</v>
      </c>
      <c r="W31" s="334">
        <f t="shared" si="192"/>
        <v>10000</v>
      </c>
      <c r="X31" s="334">
        <f t="shared" si="192"/>
        <v>10000</v>
      </c>
      <c r="Y31" s="334">
        <f t="shared" si="192"/>
        <v>10000</v>
      </c>
      <c r="Z31" s="334">
        <f t="shared" si="192"/>
        <v>10000</v>
      </c>
      <c r="AA31" s="334">
        <f t="shared" si="192"/>
        <v>10000</v>
      </c>
      <c r="AB31" s="334">
        <f t="shared" si="192"/>
        <v>10000</v>
      </c>
      <c r="AC31" s="335">
        <f>SUM(Q31:AB31)</f>
        <v>70000</v>
      </c>
      <c r="AD31" s="334">
        <f t="shared" ref="AD31:AO31" si="193">SUM(AD32:AD35)</f>
        <v>10000</v>
      </c>
      <c r="AE31" s="334">
        <f t="shared" si="193"/>
        <v>10000</v>
      </c>
      <c r="AF31" s="334">
        <f t="shared" si="193"/>
        <v>10000</v>
      </c>
      <c r="AG31" s="334">
        <f t="shared" si="193"/>
        <v>10000</v>
      </c>
      <c r="AH31" s="334">
        <f t="shared" si="193"/>
        <v>10000</v>
      </c>
      <c r="AI31" s="334">
        <f t="shared" si="193"/>
        <v>10000</v>
      </c>
      <c r="AJ31" s="334">
        <f t="shared" si="193"/>
        <v>10000</v>
      </c>
      <c r="AK31" s="334">
        <f t="shared" si="193"/>
        <v>10000</v>
      </c>
      <c r="AL31" s="334">
        <f t="shared" si="193"/>
        <v>10000</v>
      </c>
      <c r="AM31" s="334">
        <f t="shared" si="193"/>
        <v>10000</v>
      </c>
      <c r="AN31" s="334">
        <f t="shared" si="193"/>
        <v>10000</v>
      </c>
      <c r="AO31" s="334">
        <f t="shared" si="193"/>
        <v>10000</v>
      </c>
      <c r="AP31" s="335">
        <f>SUM(AD31:AO31)</f>
        <v>120000</v>
      </c>
      <c r="AQ31" s="334">
        <f t="shared" ref="AQ31:BB31" si="194">SUM(AQ32:AQ35)</f>
        <v>10000</v>
      </c>
      <c r="AR31" s="334">
        <f t="shared" si="194"/>
        <v>10000</v>
      </c>
      <c r="AS31" s="334">
        <f t="shared" si="194"/>
        <v>10000</v>
      </c>
      <c r="AT31" s="334">
        <f t="shared" si="194"/>
        <v>10000</v>
      </c>
      <c r="AU31" s="334">
        <f t="shared" si="194"/>
        <v>10000</v>
      </c>
      <c r="AV31" s="334">
        <f t="shared" si="194"/>
        <v>10000</v>
      </c>
      <c r="AW31" s="334">
        <f t="shared" si="194"/>
        <v>10000</v>
      </c>
      <c r="AX31" s="334">
        <f t="shared" si="194"/>
        <v>10000</v>
      </c>
      <c r="AY31" s="334">
        <f t="shared" si="194"/>
        <v>10000</v>
      </c>
      <c r="AZ31" s="334">
        <f t="shared" si="194"/>
        <v>10000</v>
      </c>
      <c r="BA31" s="334">
        <f t="shared" si="194"/>
        <v>10000</v>
      </c>
      <c r="BB31" s="334">
        <f t="shared" si="194"/>
        <v>10000</v>
      </c>
      <c r="BC31" s="335">
        <f>SUM(AQ31:BB31)</f>
        <v>120000</v>
      </c>
      <c r="BD31" s="334">
        <f t="shared" ref="BD31:BO31" si="195">SUM(BD32:BD35)</f>
        <v>43333.333333333336</v>
      </c>
      <c r="BE31" s="334">
        <f t="shared" si="195"/>
        <v>43333.333333333336</v>
      </c>
      <c r="BF31" s="334">
        <f t="shared" si="195"/>
        <v>43333.333333333336</v>
      </c>
      <c r="BG31" s="334">
        <f t="shared" si="195"/>
        <v>43333.333333333336</v>
      </c>
      <c r="BH31" s="334">
        <f t="shared" si="195"/>
        <v>43333.333333333336</v>
      </c>
      <c r="BI31" s="334">
        <f t="shared" si="195"/>
        <v>43333.333333333336</v>
      </c>
      <c r="BJ31" s="334">
        <f t="shared" si="195"/>
        <v>43333.333333333336</v>
      </c>
      <c r="BK31" s="334">
        <f t="shared" si="195"/>
        <v>43333.333333333336</v>
      </c>
      <c r="BL31" s="334">
        <f t="shared" si="195"/>
        <v>43333.333333333336</v>
      </c>
      <c r="BM31" s="334">
        <f t="shared" si="195"/>
        <v>43333.333333333336</v>
      </c>
      <c r="BN31" s="334">
        <f t="shared" si="195"/>
        <v>43333.333333333336</v>
      </c>
      <c r="BO31" s="334">
        <f t="shared" si="195"/>
        <v>43333.333333333336</v>
      </c>
      <c r="BP31" s="335">
        <f>SUM(BD31:BO31)</f>
        <v>519999.99999999994</v>
      </c>
      <c r="BQ31" s="334">
        <f t="shared" ref="BQ31:CB31" si="196">SUM(BQ32:BQ35)</f>
        <v>43333.333333333336</v>
      </c>
      <c r="BR31" s="334">
        <f t="shared" si="196"/>
        <v>43333.333333333336</v>
      </c>
      <c r="BS31" s="334">
        <f t="shared" si="196"/>
        <v>41666.666666666672</v>
      </c>
      <c r="BT31" s="334">
        <f t="shared" si="196"/>
        <v>41666.666666666672</v>
      </c>
      <c r="BU31" s="334">
        <f t="shared" si="196"/>
        <v>41666.666666666672</v>
      </c>
      <c r="BV31" s="334">
        <f t="shared" si="196"/>
        <v>41666.666666666672</v>
      </c>
      <c r="BW31" s="334">
        <f t="shared" si="196"/>
        <v>41666.666666666672</v>
      </c>
      <c r="BX31" s="334">
        <f t="shared" si="196"/>
        <v>41666.666666666672</v>
      </c>
      <c r="BY31" s="334">
        <f t="shared" si="196"/>
        <v>41666.666666666672</v>
      </c>
      <c r="BZ31" s="334">
        <f t="shared" si="196"/>
        <v>41666.666666666672</v>
      </c>
      <c r="CA31" s="334">
        <f t="shared" si="196"/>
        <v>41666.666666666672</v>
      </c>
      <c r="CB31" s="334">
        <f t="shared" si="196"/>
        <v>41666.666666666672</v>
      </c>
      <c r="CC31" s="335">
        <f>SUM(BQ31:CB31)</f>
        <v>503333.33333333349</v>
      </c>
      <c r="CD31" s="334">
        <f t="shared" ref="CD31:CO31" si="197">SUM(CD32:CD35)</f>
        <v>41666.666666666672</v>
      </c>
      <c r="CE31" s="334">
        <f t="shared" si="197"/>
        <v>41666.666666666672</v>
      </c>
      <c r="CF31" s="334">
        <f t="shared" si="197"/>
        <v>41666.666666666672</v>
      </c>
      <c r="CG31" s="334">
        <f t="shared" si="197"/>
        <v>41666.666666666672</v>
      </c>
      <c r="CH31" s="334">
        <f t="shared" si="197"/>
        <v>41666.666666666672</v>
      </c>
      <c r="CI31" s="334">
        <f t="shared" si="197"/>
        <v>41666.666666666672</v>
      </c>
      <c r="CJ31" s="334">
        <f t="shared" si="197"/>
        <v>33333.333333333336</v>
      </c>
      <c r="CK31" s="334">
        <f t="shared" si="197"/>
        <v>33333.333333333336</v>
      </c>
      <c r="CL31" s="334">
        <f t="shared" si="197"/>
        <v>33333.333333333336</v>
      </c>
      <c r="CM31" s="334">
        <f t="shared" si="197"/>
        <v>33333.333333333336</v>
      </c>
      <c r="CN31" s="334">
        <f t="shared" si="197"/>
        <v>33333.333333333336</v>
      </c>
      <c r="CO31" s="334">
        <f t="shared" si="197"/>
        <v>33333.333333333336</v>
      </c>
      <c r="CP31" s="335">
        <f>SUM(CD31:CO31)</f>
        <v>449999.99999999994</v>
      </c>
      <c r="CQ31" s="334">
        <f t="shared" ref="CQ31:DB31" si="198">SUM(CQ32:CQ35)</f>
        <v>33333.333333333336</v>
      </c>
      <c r="CR31" s="334">
        <f t="shared" si="198"/>
        <v>33333.333333333336</v>
      </c>
      <c r="CS31" s="334">
        <f t="shared" si="198"/>
        <v>33333.333333333336</v>
      </c>
      <c r="CT31" s="334">
        <f t="shared" si="198"/>
        <v>33333.333333333336</v>
      </c>
      <c r="CU31" s="334">
        <f t="shared" si="198"/>
        <v>33333.333333333336</v>
      </c>
      <c r="CV31" s="334">
        <f t="shared" si="198"/>
        <v>33333.333333333336</v>
      </c>
      <c r="CW31" s="334">
        <f t="shared" si="198"/>
        <v>33333.333333333336</v>
      </c>
      <c r="CX31" s="334">
        <f t="shared" si="198"/>
        <v>33333.333333333336</v>
      </c>
      <c r="CY31" s="334">
        <f t="shared" si="198"/>
        <v>33333.333333333336</v>
      </c>
      <c r="CZ31" s="334">
        <f t="shared" si="198"/>
        <v>33333.333333333336</v>
      </c>
      <c r="DA31" s="334">
        <f t="shared" si="198"/>
        <v>33333.333333333336</v>
      </c>
      <c r="DB31" s="334">
        <f t="shared" si="198"/>
        <v>33333.333333333336</v>
      </c>
      <c r="DC31" s="335">
        <f>SUM(CQ31:DB31)</f>
        <v>399999.99999999994</v>
      </c>
    </row>
    <row r="32" spans="2:107">
      <c r="B32" s="183" t="str">
        <f>B13</f>
        <v>SaaS Phase</v>
      </c>
      <c r="C32" s="163">
        <f t="shared" ref="C32:C34" si="199">P32+AC32+AP32+BC32+BP32+CC32+CP32+DC32</f>
        <v>100000.00000000006</v>
      </c>
      <c r="D32" s="164">
        <f>IF(D$4&gt;=Assumptions!$D$17,$C13/12*INDEX(Assumptions!$D118:$M118,MATCH(D49,Assumptions!$D$116:$M$116,0)),0)</f>
        <v>0</v>
      </c>
      <c r="E32" s="164">
        <f>IF(E$4&gt;=Assumptions!$D$17,$C13/12*INDEX(Assumptions!$D118:$M118,MATCH(E49,Assumptions!$D$116:$M$116,0)),0)</f>
        <v>0</v>
      </c>
      <c r="F32" s="164">
        <f>IF(F$4&gt;=Assumptions!$D$17,$C13/12*INDEX(Assumptions!$D118:$M118,MATCH(F49,Assumptions!$D$116:$M$116,0)),0)</f>
        <v>1666.666666666667</v>
      </c>
      <c r="G32" s="164">
        <f>IF(G$4&gt;=Assumptions!$D$17,$C13/12*INDEX(Assumptions!$D118:$M118,MATCH(G49,Assumptions!$D$116:$M$116,0)),0)</f>
        <v>1666.666666666667</v>
      </c>
      <c r="H32" s="164">
        <f>IF(H$4&gt;=Assumptions!$D$17,$C13/12*INDEX(Assumptions!$D118:$M118,MATCH(H49,Assumptions!$D$116:$M$116,0)),0)</f>
        <v>1666.666666666667</v>
      </c>
      <c r="I32" s="164">
        <f>IF(I$4&gt;=Assumptions!$D$17,$C13/12*INDEX(Assumptions!$D118:$M118,MATCH(I49,Assumptions!$D$116:$M$116,0)),0)</f>
        <v>1666.666666666667</v>
      </c>
      <c r="J32" s="164">
        <f>IF(J$4&gt;=Assumptions!$D$17,$C13/12*INDEX(Assumptions!$D118:$M118,MATCH(J49,Assumptions!$D$116:$M$116,0)),0)</f>
        <v>1666.666666666667</v>
      </c>
      <c r="K32" s="164">
        <f>IF(K$4&gt;=Assumptions!$D$17,$C13/12*INDEX(Assumptions!$D118:$M118,MATCH(K49,Assumptions!$D$116:$M$116,0)),0)</f>
        <v>1666.666666666667</v>
      </c>
      <c r="L32" s="164">
        <f>IF(L$4&gt;=Assumptions!$D$17,$C13/12*INDEX(Assumptions!$D118:$M118,MATCH(L49,Assumptions!$D$116:$M$116,0)),0)</f>
        <v>1666.666666666667</v>
      </c>
      <c r="M32" s="164">
        <f>IF(M$4&gt;=Assumptions!$D$17,$C13/12*INDEX(Assumptions!$D118:$M118,MATCH(M49,Assumptions!$D$116:$M$116,0)),0)</f>
        <v>1666.666666666667</v>
      </c>
      <c r="N32" s="164">
        <f>IF(N$4&gt;=Assumptions!$D$17,$C13/12*INDEX(Assumptions!$D118:$M118,MATCH(N49,Assumptions!$D$116:$M$116,0)),0)</f>
        <v>1666.666666666667</v>
      </c>
      <c r="O32" s="164">
        <f>IF(O$4&gt;=Assumptions!$D$17,$C13/12*INDEX(Assumptions!$D118:$M118,MATCH(O49,Assumptions!$D$116:$M$116,0)),0)</f>
        <v>1666.666666666667</v>
      </c>
      <c r="P32" s="330">
        <f>SUM(D32:O32)</f>
        <v>16666.666666666675</v>
      </c>
      <c r="Q32" s="164">
        <f>IF(Q$4&gt;=Assumptions!$D$17,$C13/12*INDEX(Assumptions!$D118:$M118,MATCH(Q49,Assumptions!$D$116:$M$116,0)),0)</f>
        <v>1666.666666666667</v>
      </c>
      <c r="R32" s="164">
        <f>IF(R$4&gt;=Assumptions!$D$17,$C13/12*INDEX(Assumptions!$D118:$M118,MATCH(R49,Assumptions!$D$116:$M$116,0)),0)</f>
        <v>1666.666666666667</v>
      </c>
      <c r="S32" s="164">
        <f>IF(S$4&gt;=Assumptions!$D$17,$C13/12*INDEX(Assumptions!$D118:$M118,MATCH(S49,Assumptions!$D$116:$M$116,0)),0)</f>
        <v>1666.666666666667</v>
      </c>
      <c r="T32" s="164">
        <f>IF(T$4&gt;=Assumptions!$D$17,$C13/12*INDEX(Assumptions!$D118:$M118,MATCH(T49,Assumptions!$D$116:$M$116,0)),0)</f>
        <v>1666.666666666667</v>
      </c>
      <c r="U32" s="164">
        <f>IF(U$4&gt;=Assumptions!$D$17,$C13/12*INDEX(Assumptions!$D118:$M118,MATCH(U49,Assumptions!$D$116:$M$116,0)),0)</f>
        <v>1666.666666666667</v>
      </c>
      <c r="V32" s="164">
        <f>IF(V$4&gt;=Assumptions!$D$17,$C13/12*INDEX(Assumptions!$D118:$M118,MATCH(V49,Assumptions!$D$116:$M$116,0)),0)</f>
        <v>1666.666666666667</v>
      </c>
      <c r="W32" s="164">
        <f>IF(W$4&gt;=Assumptions!$D$17,$C13/12*INDEX(Assumptions!$D118:$M118,MATCH(W49,Assumptions!$D$116:$M$116,0)),0)</f>
        <v>1666.666666666667</v>
      </c>
      <c r="X32" s="164">
        <f>IF(X$4&gt;=Assumptions!$D$17,$C13/12*INDEX(Assumptions!$D118:$M118,MATCH(X49,Assumptions!$D$116:$M$116,0)),0)</f>
        <v>1666.666666666667</v>
      </c>
      <c r="Y32" s="164">
        <f>IF(Y$4&gt;=Assumptions!$D$17,$C13/12*INDEX(Assumptions!$D118:$M118,MATCH(Y49,Assumptions!$D$116:$M$116,0)),0)</f>
        <v>1666.666666666667</v>
      </c>
      <c r="Z32" s="164">
        <f>IF(Z$4&gt;=Assumptions!$D$17,$C13/12*INDEX(Assumptions!$D118:$M118,MATCH(Z49,Assumptions!$D$116:$M$116,0)),0)</f>
        <v>1666.666666666667</v>
      </c>
      <c r="AA32" s="164">
        <f>IF(AA$4&gt;=Assumptions!$D$17,$C13/12*INDEX(Assumptions!$D118:$M118,MATCH(AA49,Assumptions!$D$116:$M$116,0)),0)</f>
        <v>1666.666666666667</v>
      </c>
      <c r="AB32" s="164">
        <f>IF(AB$4&gt;=Assumptions!$D$17,$C13/12*INDEX(Assumptions!$D118:$M118,MATCH(AB49,Assumptions!$D$116:$M$116,0)),0)</f>
        <v>1666.666666666667</v>
      </c>
      <c r="AC32" s="330">
        <f>SUM(Q32:AB32)</f>
        <v>20000.000000000011</v>
      </c>
      <c r="AD32" s="164">
        <f>IF(AD$4&gt;=Assumptions!$D$17,$C13/12*INDEX(Assumptions!$D118:$M118,MATCH(AD49,Assumptions!$D$116:$M$116,0)),0)</f>
        <v>1666.666666666667</v>
      </c>
      <c r="AE32" s="164">
        <f>IF(AE$4&gt;=Assumptions!$D$17,$C13/12*INDEX(Assumptions!$D118:$M118,MATCH(AE49,Assumptions!$D$116:$M$116,0)),0)</f>
        <v>1666.666666666667</v>
      </c>
      <c r="AF32" s="164">
        <f>IF(AF$4&gt;=Assumptions!$D$17,$C13/12*INDEX(Assumptions!$D118:$M118,MATCH(AF49,Assumptions!$D$116:$M$116,0)),0)</f>
        <v>1666.666666666667</v>
      </c>
      <c r="AG32" s="164">
        <f>IF(AG$4&gt;=Assumptions!$D$17,$C13/12*INDEX(Assumptions!$D118:$M118,MATCH(AG49,Assumptions!$D$116:$M$116,0)),0)</f>
        <v>1666.666666666667</v>
      </c>
      <c r="AH32" s="164">
        <f>IF(AH$4&gt;=Assumptions!$D$17,$C13/12*INDEX(Assumptions!$D118:$M118,MATCH(AH49,Assumptions!$D$116:$M$116,0)),0)</f>
        <v>1666.666666666667</v>
      </c>
      <c r="AI32" s="164">
        <f>IF(AI$4&gt;=Assumptions!$D$17,$C13/12*INDEX(Assumptions!$D118:$M118,MATCH(AI49,Assumptions!$D$116:$M$116,0)),0)</f>
        <v>1666.666666666667</v>
      </c>
      <c r="AJ32" s="164">
        <f>IF(AJ$4&gt;=Assumptions!$D$17,$C13/12*INDEX(Assumptions!$D118:$M118,MATCH(AJ49,Assumptions!$D$116:$M$116,0)),0)</f>
        <v>1666.666666666667</v>
      </c>
      <c r="AK32" s="164">
        <f>IF(AK$4&gt;=Assumptions!$D$17,$C13/12*INDEX(Assumptions!$D118:$M118,MATCH(AK49,Assumptions!$D$116:$M$116,0)),0)</f>
        <v>1666.666666666667</v>
      </c>
      <c r="AL32" s="164">
        <f>IF(AL$4&gt;=Assumptions!$D$17,$C13/12*INDEX(Assumptions!$D118:$M118,MATCH(AL49,Assumptions!$D$116:$M$116,0)),0)</f>
        <v>1666.666666666667</v>
      </c>
      <c r="AM32" s="164">
        <f>IF(AM$4&gt;=Assumptions!$D$17,$C13/12*INDEX(Assumptions!$D118:$M118,MATCH(AM49,Assumptions!$D$116:$M$116,0)),0)</f>
        <v>1666.666666666667</v>
      </c>
      <c r="AN32" s="164">
        <f>IF(AN$4&gt;=Assumptions!$D$17,$C13/12*INDEX(Assumptions!$D118:$M118,MATCH(AN49,Assumptions!$D$116:$M$116,0)),0)</f>
        <v>1666.666666666667</v>
      </c>
      <c r="AO32" s="164">
        <f>IF(AO$4&gt;=Assumptions!$D$17,$C13/12*INDEX(Assumptions!$D118:$M118,MATCH(AO49,Assumptions!$D$116:$M$116,0)),0)</f>
        <v>1666.666666666667</v>
      </c>
      <c r="AP32" s="330">
        <f>SUM(AD32:AO32)</f>
        <v>20000.000000000011</v>
      </c>
      <c r="AQ32" s="164">
        <f>IF(AQ$4&gt;=Assumptions!$D$17,$C13/12*INDEX(Assumptions!$D118:$M118,MATCH(AQ49,Assumptions!$D$116:$M$116,0)),0)</f>
        <v>1666.666666666667</v>
      </c>
      <c r="AR32" s="164">
        <f>IF(AR$4&gt;=Assumptions!$D$17,$C13/12*INDEX(Assumptions!$D118:$M118,MATCH(AR49,Assumptions!$D$116:$M$116,0)),0)</f>
        <v>1666.666666666667</v>
      </c>
      <c r="AS32" s="164">
        <f>IF(AS$4&gt;=Assumptions!$D$17,$C13/12*INDEX(Assumptions!$D118:$M118,MATCH(AS49,Assumptions!$D$116:$M$116,0)),0)</f>
        <v>1666.666666666667</v>
      </c>
      <c r="AT32" s="164">
        <f>IF(AT$4&gt;=Assumptions!$D$17,$C13/12*INDEX(Assumptions!$D118:$M118,MATCH(AT49,Assumptions!$D$116:$M$116,0)),0)</f>
        <v>1666.666666666667</v>
      </c>
      <c r="AU32" s="164">
        <f>IF(AU$4&gt;=Assumptions!$D$17,$C13/12*INDEX(Assumptions!$D118:$M118,MATCH(AU49,Assumptions!$D$116:$M$116,0)),0)</f>
        <v>1666.666666666667</v>
      </c>
      <c r="AV32" s="164">
        <f>IF(AV$4&gt;=Assumptions!$D$17,$C13/12*INDEX(Assumptions!$D118:$M118,MATCH(AV49,Assumptions!$D$116:$M$116,0)),0)</f>
        <v>1666.666666666667</v>
      </c>
      <c r="AW32" s="164">
        <f>IF(AW$4&gt;=Assumptions!$D$17,$C13/12*INDEX(Assumptions!$D118:$M118,MATCH(AW49,Assumptions!$D$116:$M$116,0)),0)</f>
        <v>1666.666666666667</v>
      </c>
      <c r="AX32" s="164">
        <f>IF(AX$4&gt;=Assumptions!$D$17,$C13/12*INDEX(Assumptions!$D118:$M118,MATCH(AX49,Assumptions!$D$116:$M$116,0)),0)</f>
        <v>1666.666666666667</v>
      </c>
      <c r="AY32" s="164">
        <f>IF(AY$4&gt;=Assumptions!$D$17,$C13/12*INDEX(Assumptions!$D118:$M118,MATCH(AY49,Assumptions!$D$116:$M$116,0)),0)</f>
        <v>1666.666666666667</v>
      </c>
      <c r="AZ32" s="164">
        <f>IF(AZ$4&gt;=Assumptions!$D$17,$C13/12*INDEX(Assumptions!$D118:$M118,MATCH(AZ49,Assumptions!$D$116:$M$116,0)),0)</f>
        <v>1666.666666666667</v>
      </c>
      <c r="BA32" s="164">
        <f>IF(BA$4&gt;=Assumptions!$D$17,$C13/12*INDEX(Assumptions!$D118:$M118,MATCH(BA49,Assumptions!$D$116:$M$116,0)),0)</f>
        <v>1666.666666666667</v>
      </c>
      <c r="BB32" s="164">
        <f>IF(BB$4&gt;=Assumptions!$D$17,$C13/12*INDEX(Assumptions!$D118:$M118,MATCH(BB49,Assumptions!$D$116:$M$116,0)),0)</f>
        <v>1666.666666666667</v>
      </c>
      <c r="BC32" s="330">
        <f>SUM(AQ32:BB32)</f>
        <v>20000.000000000011</v>
      </c>
      <c r="BD32" s="164">
        <f>IF(BD$4&gt;=Assumptions!$D$17,$C13/12*INDEX(Assumptions!$D118:$M118,MATCH(BD49,Assumptions!$D$116:$M$116,0)),0)</f>
        <v>1666.666666666667</v>
      </c>
      <c r="BE32" s="164">
        <f>IF(BE$4&gt;=Assumptions!$D$17,$C13/12*INDEX(Assumptions!$D118:$M118,MATCH(BE49,Assumptions!$D$116:$M$116,0)),0)</f>
        <v>1666.666666666667</v>
      </c>
      <c r="BF32" s="164">
        <f>IF(BF$4&gt;=Assumptions!$D$17,$C13/12*INDEX(Assumptions!$D118:$M118,MATCH(BF49,Assumptions!$D$116:$M$116,0)),0)</f>
        <v>1666.666666666667</v>
      </c>
      <c r="BG32" s="164">
        <f>IF(BG$4&gt;=Assumptions!$D$17,$C13/12*INDEX(Assumptions!$D118:$M118,MATCH(BG49,Assumptions!$D$116:$M$116,0)),0)</f>
        <v>1666.666666666667</v>
      </c>
      <c r="BH32" s="164">
        <f>IF(BH$4&gt;=Assumptions!$D$17,$C13/12*INDEX(Assumptions!$D118:$M118,MATCH(BH49,Assumptions!$D$116:$M$116,0)),0)</f>
        <v>1666.666666666667</v>
      </c>
      <c r="BI32" s="164">
        <f>IF(BI$4&gt;=Assumptions!$D$17,$C13/12*INDEX(Assumptions!$D118:$M118,MATCH(BI49,Assumptions!$D$116:$M$116,0)),0)</f>
        <v>1666.666666666667</v>
      </c>
      <c r="BJ32" s="164">
        <f>IF(BJ$4&gt;=Assumptions!$D$17,$C13/12*INDEX(Assumptions!$D118:$M118,MATCH(BJ49,Assumptions!$D$116:$M$116,0)),0)</f>
        <v>1666.666666666667</v>
      </c>
      <c r="BK32" s="164">
        <f>IF(BK$4&gt;=Assumptions!$D$17,$C13/12*INDEX(Assumptions!$D118:$M118,MATCH(BK49,Assumptions!$D$116:$M$116,0)),0)</f>
        <v>1666.666666666667</v>
      </c>
      <c r="BL32" s="164">
        <f>IF(BL$4&gt;=Assumptions!$D$17,$C13/12*INDEX(Assumptions!$D118:$M118,MATCH(BL49,Assumptions!$D$116:$M$116,0)),0)</f>
        <v>1666.666666666667</v>
      </c>
      <c r="BM32" s="164">
        <f>IF(BM$4&gt;=Assumptions!$D$17,$C13/12*INDEX(Assumptions!$D118:$M118,MATCH(BM49,Assumptions!$D$116:$M$116,0)),0)</f>
        <v>1666.666666666667</v>
      </c>
      <c r="BN32" s="164">
        <f>IF(BN$4&gt;=Assumptions!$D$17,$C13/12*INDEX(Assumptions!$D118:$M118,MATCH(BN49,Assumptions!$D$116:$M$116,0)),0)</f>
        <v>1666.666666666667</v>
      </c>
      <c r="BO32" s="164">
        <f>IF(BO$4&gt;=Assumptions!$D$17,$C13/12*INDEX(Assumptions!$D118:$M118,MATCH(BO49,Assumptions!$D$116:$M$116,0)),0)</f>
        <v>1666.666666666667</v>
      </c>
      <c r="BP32" s="330">
        <f>SUM(BD32:BO32)</f>
        <v>20000.000000000011</v>
      </c>
      <c r="BQ32" s="164">
        <f>IF(BQ$4&gt;=Assumptions!$D$17,$C13/12*INDEX(Assumptions!$D118:$M118,MATCH(BQ49,Assumptions!$D$116:$M$116,0)),0)</f>
        <v>1666.666666666667</v>
      </c>
      <c r="BR32" s="164">
        <f>IF(BR$4&gt;=Assumptions!$D$17,$C13/12*INDEX(Assumptions!$D118:$M118,MATCH(BR49,Assumptions!$D$116:$M$116,0)),0)</f>
        <v>1666.666666666667</v>
      </c>
      <c r="BS32" s="164">
        <f>IF(BS$4&gt;=Assumptions!$D$17,$C13/12*INDEX(Assumptions!$D118:$M118,MATCH(BS49,Assumptions!$D$116:$M$116,0)),0)</f>
        <v>0</v>
      </c>
      <c r="BT32" s="164">
        <f>IF(BT$4&gt;=Assumptions!$D$17,$C13/12*INDEX(Assumptions!$D118:$M118,MATCH(BT49,Assumptions!$D$116:$M$116,0)),0)</f>
        <v>0</v>
      </c>
      <c r="BU32" s="164">
        <f>IF(BU$4&gt;=Assumptions!$D$17,$C13/12*INDEX(Assumptions!$D118:$M118,MATCH(BU49,Assumptions!$D$116:$M$116,0)),0)</f>
        <v>0</v>
      </c>
      <c r="BV32" s="164">
        <f>IF(BV$4&gt;=Assumptions!$D$17,$C13/12*INDEX(Assumptions!$D118:$M118,MATCH(BV49,Assumptions!$D$116:$M$116,0)),0)</f>
        <v>0</v>
      </c>
      <c r="BW32" s="164">
        <f>IF(BW$4&gt;=Assumptions!$D$17,$C13/12*INDEX(Assumptions!$D118:$M118,MATCH(BW49,Assumptions!$D$116:$M$116,0)),0)</f>
        <v>0</v>
      </c>
      <c r="BX32" s="164">
        <f>IF(BX$4&gt;=Assumptions!$D$17,$C13/12*INDEX(Assumptions!$D118:$M118,MATCH(BX49,Assumptions!$D$116:$M$116,0)),0)</f>
        <v>0</v>
      </c>
      <c r="BY32" s="164">
        <f>IF(BY$4&gt;=Assumptions!$D$17,$C13/12*INDEX(Assumptions!$D118:$M118,MATCH(BY49,Assumptions!$D$116:$M$116,0)),0)</f>
        <v>0</v>
      </c>
      <c r="BZ32" s="164">
        <f>IF(BZ$4&gt;=Assumptions!$D$17,$C13/12*INDEX(Assumptions!$D118:$M118,MATCH(BZ49,Assumptions!$D$116:$M$116,0)),0)</f>
        <v>0</v>
      </c>
      <c r="CA32" s="164">
        <f>IF(CA$4&gt;=Assumptions!$D$17,$C13/12*INDEX(Assumptions!$D118:$M118,MATCH(CA49,Assumptions!$D$116:$M$116,0)),0)</f>
        <v>0</v>
      </c>
      <c r="CB32" s="164">
        <f>IF(CB$4&gt;=Assumptions!$D$17,$C13/12*INDEX(Assumptions!$D118:$M118,MATCH(CB49,Assumptions!$D$116:$M$116,0)),0)</f>
        <v>0</v>
      </c>
      <c r="CC32" s="330">
        <f>SUM(BQ32:CB32)</f>
        <v>3333.3333333333339</v>
      </c>
      <c r="CD32" s="164">
        <f>IF(CD$4&gt;=Assumptions!$D$17,$C13/12*INDEX(Assumptions!$D118:$M118,MATCH(CD49,Assumptions!$D$116:$M$116,0)),0)</f>
        <v>0</v>
      </c>
      <c r="CE32" s="164">
        <f>IF(CE$4&gt;=Assumptions!$D$17,$C13/12*INDEX(Assumptions!$D118:$M118,MATCH(CE49,Assumptions!$D$116:$M$116,0)),0)</f>
        <v>0</v>
      </c>
      <c r="CF32" s="164">
        <f>IF(CF$4&gt;=Assumptions!$D$17,$C13/12*INDEX(Assumptions!$D118:$M118,MATCH(CF49,Assumptions!$D$116:$M$116,0)),0)</f>
        <v>0</v>
      </c>
      <c r="CG32" s="164">
        <f>IF(CG$4&gt;=Assumptions!$D$17,$C13/12*INDEX(Assumptions!$D118:$M118,MATCH(CG49,Assumptions!$D$116:$M$116,0)),0)</f>
        <v>0</v>
      </c>
      <c r="CH32" s="164">
        <f>IF(CH$4&gt;=Assumptions!$D$17,$C13/12*INDEX(Assumptions!$D118:$M118,MATCH(CH49,Assumptions!$D$116:$M$116,0)),0)</f>
        <v>0</v>
      </c>
      <c r="CI32" s="164">
        <f>IF(CI$4&gt;=Assumptions!$D$17,$C13/12*INDEX(Assumptions!$D118:$M118,MATCH(CI49,Assumptions!$D$116:$M$116,0)),0)</f>
        <v>0</v>
      </c>
      <c r="CJ32" s="164">
        <f>IF(CJ$4&gt;=Assumptions!$D$17,$C13/12*INDEX(Assumptions!$D118:$M118,MATCH(CJ49,Assumptions!$D$116:$M$116,0)),0)</f>
        <v>0</v>
      </c>
      <c r="CK32" s="164">
        <f>IF(CK$4&gt;=Assumptions!$D$17,$C13/12*INDEX(Assumptions!$D118:$M118,MATCH(CK49,Assumptions!$D$116:$M$116,0)),0)</f>
        <v>0</v>
      </c>
      <c r="CL32" s="164">
        <f>IF(CL$4&gt;=Assumptions!$D$17,$C13/12*INDEX(Assumptions!$D118:$M118,MATCH(CL49,Assumptions!$D$116:$M$116,0)),0)</f>
        <v>0</v>
      </c>
      <c r="CM32" s="164">
        <f>IF(CM$4&gt;=Assumptions!$D$17,$C13/12*INDEX(Assumptions!$D118:$M118,MATCH(CM49,Assumptions!$D$116:$M$116,0)),0)</f>
        <v>0</v>
      </c>
      <c r="CN32" s="164">
        <f>IF(CN$4&gt;=Assumptions!$D$17,$C13/12*INDEX(Assumptions!$D118:$M118,MATCH(CN49,Assumptions!$D$116:$M$116,0)),0)</f>
        <v>0</v>
      </c>
      <c r="CO32" s="164">
        <f>IF(CO$4&gt;=Assumptions!$D$17,$C13/12*INDEX(Assumptions!$D118:$M118,MATCH(CO49,Assumptions!$D$116:$M$116,0)),0)</f>
        <v>0</v>
      </c>
      <c r="CP32" s="330">
        <f>SUM(CD32:CO32)</f>
        <v>0</v>
      </c>
      <c r="CQ32" s="164">
        <f>IF(CQ$4&gt;=Assumptions!$D$17,$C13/12*INDEX(Assumptions!$D118:$M118,MATCH(CQ49,Assumptions!$D$116:$M$116,0)),0)</f>
        <v>0</v>
      </c>
      <c r="CR32" s="164">
        <f>IF(CR$4&gt;=Assumptions!$D$17,$C13/12*INDEX(Assumptions!$D118:$M118,MATCH(CR49,Assumptions!$D$116:$M$116,0)),0)</f>
        <v>0</v>
      </c>
      <c r="CS32" s="164">
        <f>IF(CS$4&gt;=Assumptions!$D$17,$C13/12*INDEX(Assumptions!$D118:$M118,MATCH(CS49,Assumptions!$D$116:$M$116,0)),0)</f>
        <v>0</v>
      </c>
      <c r="CT32" s="164">
        <f>IF(CT$4&gt;=Assumptions!$D$17,$C13/12*INDEX(Assumptions!$D118:$M118,MATCH(CT49,Assumptions!$D$116:$M$116,0)),0)</f>
        <v>0</v>
      </c>
      <c r="CU32" s="164">
        <f>IF(CU$4&gt;=Assumptions!$D$17,$C13/12*INDEX(Assumptions!$D118:$M118,MATCH(CU49,Assumptions!$D$116:$M$116,0)),0)</f>
        <v>0</v>
      </c>
      <c r="CV32" s="164">
        <f>IF(CV$4&gt;=Assumptions!$D$17,$C13/12*INDEX(Assumptions!$D118:$M118,MATCH(CV49,Assumptions!$D$116:$M$116,0)),0)</f>
        <v>0</v>
      </c>
      <c r="CW32" s="164">
        <f>IF(CW$4&gt;=Assumptions!$D$17,$C13/12*INDEX(Assumptions!$D118:$M118,MATCH(CW49,Assumptions!$D$116:$M$116,0)),0)</f>
        <v>0</v>
      </c>
      <c r="CX32" s="164">
        <f>IF(CX$4&gt;=Assumptions!$D$17,$C13/12*INDEX(Assumptions!$D118:$M118,MATCH(CX49,Assumptions!$D$116:$M$116,0)),0)</f>
        <v>0</v>
      </c>
      <c r="CY32" s="164">
        <f>IF(CY$4&gt;=Assumptions!$D$17,$C13/12*INDEX(Assumptions!$D118:$M118,MATCH(CY49,Assumptions!$D$116:$M$116,0)),0)</f>
        <v>0</v>
      </c>
      <c r="CZ32" s="164">
        <f>IF(CZ$4&gt;=Assumptions!$D$17,$C13/12*INDEX(Assumptions!$D118:$M118,MATCH(CZ49,Assumptions!$D$116:$M$116,0)),0)</f>
        <v>0</v>
      </c>
      <c r="DA32" s="164">
        <f>IF(DA$4&gt;=Assumptions!$D$17,$C13/12*INDEX(Assumptions!$D118:$M118,MATCH(DA49,Assumptions!$D$116:$M$116,0)),0)</f>
        <v>0</v>
      </c>
      <c r="DB32" s="164">
        <f>IF(DB$4&gt;=Assumptions!$D$17,$C13/12*INDEX(Assumptions!$D118:$M118,MATCH(DB49,Assumptions!$D$116:$M$116,0)),0)</f>
        <v>0</v>
      </c>
      <c r="DC32" s="330">
        <f>SUM(CQ32:DB32)</f>
        <v>0</v>
      </c>
    </row>
    <row r="33" spans="2:107">
      <c r="B33" s="183" t="str">
        <f>B14</f>
        <v>PaaS Phase</v>
      </c>
      <c r="C33" s="163">
        <f t="shared" si="199"/>
        <v>500000</v>
      </c>
      <c r="D33" s="164">
        <f>IF(D$4&gt;=Assumptions!$E$17,$C14/12*INDEX(Assumptions!$D119:$M119,MATCH(D50,Assumptions!$D$116:$M$116,0)),0)</f>
        <v>0</v>
      </c>
      <c r="E33" s="164">
        <f>IF(E$4&gt;=Assumptions!$E$17,$C14/12*INDEX(Assumptions!$D119:$M119,MATCH(E50,Assumptions!$D$116:$M$116,0)),0)</f>
        <v>0</v>
      </c>
      <c r="F33" s="164">
        <f>IF(F$4&gt;=Assumptions!$E$17,$C14/12*INDEX(Assumptions!$D119:$M119,MATCH(F50,Assumptions!$D$116:$M$116,0)),0)</f>
        <v>0</v>
      </c>
      <c r="G33" s="164">
        <f>IF(G$4&gt;=Assumptions!$E$17,$C14/12*INDEX(Assumptions!$D119:$M119,MATCH(G50,Assumptions!$D$116:$M$116,0)),0)</f>
        <v>0</v>
      </c>
      <c r="H33" s="164">
        <f>IF(H$4&gt;=Assumptions!$E$17,$C14/12*INDEX(Assumptions!$D119:$M119,MATCH(H50,Assumptions!$D$116:$M$116,0)),0)</f>
        <v>0</v>
      </c>
      <c r="I33" s="164">
        <f>IF(I$4&gt;=Assumptions!$E$17,$C14/12*INDEX(Assumptions!$D119:$M119,MATCH(I50,Assumptions!$D$116:$M$116,0)),0)</f>
        <v>0</v>
      </c>
      <c r="J33" s="164">
        <f>IF(J$4&gt;=Assumptions!$E$17,$C14/12*INDEX(Assumptions!$D119:$M119,MATCH(J50,Assumptions!$D$116:$M$116,0)),0)</f>
        <v>0</v>
      </c>
      <c r="K33" s="164">
        <f>IF(K$4&gt;=Assumptions!$E$17,$C14/12*INDEX(Assumptions!$D119:$M119,MATCH(K50,Assumptions!$D$116:$M$116,0)),0)</f>
        <v>0</v>
      </c>
      <c r="L33" s="164">
        <f>IF(L$4&gt;=Assumptions!$E$17,$C14/12*INDEX(Assumptions!$D119:$M119,MATCH(L50,Assumptions!$D$116:$M$116,0)),0)</f>
        <v>0</v>
      </c>
      <c r="M33" s="164">
        <f>IF(M$4&gt;=Assumptions!$E$17,$C14/12*INDEX(Assumptions!$D119:$M119,MATCH(M50,Assumptions!$D$116:$M$116,0)),0)</f>
        <v>0</v>
      </c>
      <c r="N33" s="164">
        <f>IF(N$4&gt;=Assumptions!$E$17,$C14/12*INDEX(Assumptions!$D119:$M119,MATCH(N50,Assumptions!$D$116:$M$116,0)),0)</f>
        <v>0</v>
      </c>
      <c r="O33" s="164">
        <f>IF(O$4&gt;=Assumptions!$E$17,$C14/12*INDEX(Assumptions!$D119:$M119,MATCH(O50,Assumptions!$D$116:$M$116,0)),0)</f>
        <v>0</v>
      </c>
      <c r="P33" s="330">
        <f t="shared" ref="P33:P34" si="200">SUM(D33:O33)</f>
        <v>0</v>
      </c>
      <c r="Q33" s="164">
        <f>IF(Q$4&gt;=Assumptions!$E$17,$C14/12*INDEX(Assumptions!$D119:$M119,MATCH(Q50,Assumptions!$D$116:$M$116,0)),0)</f>
        <v>0</v>
      </c>
      <c r="R33" s="164">
        <f>IF(R$4&gt;=Assumptions!$E$17,$C14/12*INDEX(Assumptions!$D119:$M119,MATCH(R50,Assumptions!$D$116:$M$116,0)),0)</f>
        <v>0</v>
      </c>
      <c r="S33" s="164">
        <f>IF(S$4&gt;=Assumptions!$E$17,$C14/12*INDEX(Assumptions!$D119:$M119,MATCH(S50,Assumptions!$D$116:$M$116,0)),0)</f>
        <v>0</v>
      </c>
      <c r="T33" s="164">
        <f>IF(T$4&gt;=Assumptions!$E$17,$C14/12*INDEX(Assumptions!$D119:$M119,MATCH(T50,Assumptions!$D$116:$M$116,0)),0)</f>
        <v>0</v>
      </c>
      <c r="U33" s="164">
        <f>IF(U$4&gt;=Assumptions!$E$17,$C14/12*INDEX(Assumptions!$D119:$M119,MATCH(U50,Assumptions!$D$116:$M$116,0)),0)</f>
        <v>0</v>
      </c>
      <c r="V33" s="164">
        <f>IF(V$4&gt;=Assumptions!$E$17,$C14/12*INDEX(Assumptions!$D119:$M119,MATCH(V50,Assumptions!$D$116:$M$116,0)),0)</f>
        <v>0</v>
      </c>
      <c r="W33" s="164">
        <f>IF(W$4&gt;=Assumptions!$E$17,$C14/12*INDEX(Assumptions!$D119:$M119,MATCH(W50,Assumptions!$D$116:$M$116,0)),0)</f>
        <v>8333.3333333333339</v>
      </c>
      <c r="X33" s="164">
        <f>IF(X$4&gt;=Assumptions!$E$17,$C14/12*INDEX(Assumptions!$D119:$M119,MATCH(X50,Assumptions!$D$116:$M$116,0)),0)</f>
        <v>8333.3333333333339</v>
      </c>
      <c r="Y33" s="164">
        <f>IF(Y$4&gt;=Assumptions!$E$17,$C14/12*INDEX(Assumptions!$D119:$M119,MATCH(Y50,Assumptions!$D$116:$M$116,0)),0)</f>
        <v>8333.3333333333339</v>
      </c>
      <c r="Z33" s="164">
        <f>IF(Z$4&gt;=Assumptions!$E$17,$C14/12*INDEX(Assumptions!$D119:$M119,MATCH(Z50,Assumptions!$D$116:$M$116,0)),0)</f>
        <v>8333.3333333333339</v>
      </c>
      <c r="AA33" s="164">
        <f>IF(AA$4&gt;=Assumptions!$E$17,$C14/12*INDEX(Assumptions!$D119:$M119,MATCH(AA50,Assumptions!$D$116:$M$116,0)),0)</f>
        <v>8333.3333333333339</v>
      </c>
      <c r="AB33" s="164">
        <f>IF(AB$4&gt;=Assumptions!$E$17,$C14/12*INDEX(Assumptions!$D119:$M119,MATCH(AB50,Assumptions!$D$116:$M$116,0)),0)</f>
        <v>8333.3333333333339</v>
      </c>
      <c r="AC33" s="330">
        <f t="shared" ref="AC33:AC34" si="201">SUM(Q33:AB33)</f>
        <v>50000.000000000007</v>
      </c>
      <c r="AD33" s="164">
        <f>IF(AD$4&gt;=Assumptions!$E$17,$C14/12*INDEX(Assumptions!$D119:$M119,MATCH(AD50,Assumptions!$D$116:$M$116,0)),0)</f>
        <v>8333.3333333333339</v>
      </c>
      <c r="AE33" s="164">
        <f>IF(AE$4&gt;=Assumptions!$E$17,$C14/12*INDEX(Assumptions!$D119:$M119,MATCH(AE50,Assumptions!$D$116:$M$116,0)),0)</f>
        <v>8333.3333333333339</v>
      </c>
      <c r="AF33" s="164">
        <f>IF(AF$4&gt;=Assumptions!$E$17,$C14/12*INDEX(Assumptions!$D119:$M119,MATCH(AF50,Assumptions!$D$116:$M$116,0)),0)</f>
        <v>8333.3333333333339</v>
      </c>
      <c r="AG33" s="164">
        <f>IF(AG$4&gt;=Assumptions!$E$17,$C14/12*INDEX(Assumptions!$D119:$M119,MATCH(AG50,Assumptions!$D$116:$M$116,0)),0)</f>
        <v>8333.3333333333339</v>
      </c>
      <c r="AH33" s="164">
        <f>IF(AH$4&gt;=Assumptions!$E$17,$C14/12*INDEX(Assumptions!$D119:$M119,MATCH(AH50,Assumptions!$D$116:$M$116,0)),0)</f>
        <v>8333.3333333333339</v>
      </c>
      <c r="AI33" s="164">
        <f>IF(AI$4&gt;=Assumptions!$E$17,$C14/12*INDEX(Assumptions!$D119:$M119,MATCH(AI50,Assumptions!$D$116:$M$116,0)),0)</f>
        <v>8333.3333333333339</v>
      </c>
      <c r="AJ33" s="164">
        <f>IF(AJ$4&gt;=Assumptions!$E$17,$C14/12*INDEX(Assumptions!$D119:$M119,MATCH(AJ50,Assumptions!$D$116:$M$116,0)),0)</f>
        <v>8333.3333333333339</v>
      </c>
      <c r="AK33" s="164">
        <f>IF(AK$4&gt;=Assumptions!$E$17,$C14/12*INDEX(Assumptions!$D119:$M119,MATCH(AK50,Assumptions!$D$116:$M$116,0)),0)</f>
        <v>8333.3333333333339</v>
      </c>
      <c r="AL33" s="164">
        <f>IF(AL$4&gt;=Assumptions!$E$17,$C14/12*INDEX(Assumptions!$D119:$M119,MATCH(AL50,Assumptions!$D$116:$M$116,0)),0)</f>
        <v>8333.3333333333339</v>
      </c>
      <c r="AM33" s="164">
        <f>IF(AM$4&gt;=Assumptions!$E$17,$C14/12*INDEX(Assumptions!$D119:$M119,MATCH(AM50,Assumptions!$D$116:$M$116,0)),0)</f>
        <v>8333.3333333333339</v>
      </c>
      <c r="AN33" s="164">
        <f>IF(AN$4&gt;=Assumptions!$E$17,$C14/12*INDEX(Assumptions!$D119:$M119,MATCH(AN50,Assumptions!$D$116:$M$116,0)),0)</f>
        <v>8333.3333333333339</v>
      </c>
      <c r="AO33" s="164">
        <f>IF(AO$4&gt;=Assumptions!$E$17,$C14/12*INDEX(Assumptions!$D119:$M119,MATCH(AO50,Assumptions!$D$116:$M$116,0)),0)</f>
        <v>8333.3333333333339</v>
      </c>
      <c r="AP33" s="330">
        <f t="shared" ref="AP33:AP34" si="202">SUM(AD33:AO33)</f>
        <v>99999.999999999985</v>
      </c>
      <c r="AQ33" s="164">
        <f>IF(AQ$4&gt;=Assumptions!$E$17,$C14/12*INDEX(Assumptions!$D119:$M119,MATCH(AQ50,Assumptions!$D$116:$M$116,0)),0)</f>
        <v>8333.3333333333339</v>
      </c>
      <c r="AR33" s="164">
        <f>IF(AR$4&gt;=Assumptions!$E$17,$C14/12*INDEX(Assumptions!$D119:$M119,MATCH(AR50,Assumptions!$D$116:$M$116,0)),0)</f>
        <v>8333.3333333333339</v>
      </c>
      <c r="AS33" s="164">
        <f>IF(AS$4&gt;=Assumptions!$E$17,$C14/12*INDEX(Assumptions!$D119:$M119,MATCH(AS50,Assumptions!$D$116:$M$116,0)),0)</f>
        <v>8333.3333333333339</v>
      </c>
      <c r="AT33" s="164">
        <f>IF(AT$4&gt;=Assumptions!$E$17,$C14/12*INDEX(Assumptions!$D119:$M119,MATCH(AT50,Assumptions!$D$116:$M$116,0)),0)</f>
        <v>8333.3333333333339</v>
      </c>
      <c r="AU33" s="164">
        <f>IF(AU$4&gt;=Assumptions!$E$17,$C14/12*INDEX(Assumptions!$D119:$M119,MATCH(AU50,Assumptions!$D$116:$M$116,0)),0)</f>
        <v>8333.3333333333339</v>
      </c>
      <c r="AV33" s="164">
        <f>IF(AV$4&gt;=Assumptions!$E$17,$C14/12*INDEX(Assumptions!$D119:$M119,MATCH(AV50,Assumptions!$D$116:$M$116,0)),0)</f>
        <v>8333.3333333333339</v>
      </c>
      <c r="AW33" s="164">
        <f>IF(AW$4&gt;=Assumptions!$E$17,$C14/12*INDEX(Assumptions!$D119:$M119,MATCH(AW50,Assumptions!$D$116:$M$116,0)),0)</f>
        <v>8333.3333333333339</v>
      </c>
      <c r="AX33" s="164">
        <f>IF(AX$4&gt;=Assumptions!$E$17,$C14/12*INDEX(Assumptions!$D119:$M119,MATCH(AX50,Assumptions!$D$116:$M$116,0)),0)</f>
        <v>8333.3333333333339</v>
      </c>
      <c r="AY33" s="164">
        <f>IF(AY$4&gt;=Assumptions!$E$17,$C14/12*INDEX(Assumptions!$D119:$M119,MATCH(AY50,Assumptions!$D$116:$M$116,0)),0)</f>
        <v>8333.3333333333339</v>
      </c>
      <c r="AZ33" s="164">
        <f>IF(AZ$4&gt;=Assumptions!$E$17,$C14/12*INDEX(Assumptions!$D119:$M119,MATCH(AZ50,Assumptions!$D$116:$M$116,0)),0)</f>
        <v>8333.3333333333339</v>
      </c>
      <c r="BA33" s="164">
        <f>IF(BA$4&gt;=Assumptions!$E$17,$C14/12*INDEX(Assumptions!$D119:$M119,MATCH(BA50,Assumptions!$D$116:$M$116,0)),0)</f>
        <v>8333.3333333333339</v>
      </c>
      <c r="BB33" s="164">
        <f>IF(BB$4&gt;=Assumptions!$E$17,$C14/12*INDEX(Assumptions!$D119:$M119,MATCH(BB50,Assumptions!$D$116:$M$116,0)),0)</f>
        <v>8333.3333333333339</v>
      </c>
      <c r="BC33" s="330">
        <f t="shared" ref="BC33:BC34" si="203">SUM(AQ33:BB33)</f>
        <v>99999.999999999985</v>
      </c>
      <c r="BD33" s="164">
        <f>IF(BD$4&gt;=Assumptions!$E$17,$C14/12*INDEX(Assumptions!$D119:$M119,MATCH(BD50,Assumptions!$D$116:$M$116,0)),0)</f>
        <v>8333.3333333333339</v>
      </c>
      <c r="BE33" s="164">
        <f>IF(BE$4&gt;=Assumptions!$E$17,$C14/12*INDEX(Assumptions!$D119:$M119,MATCH(BE50,Assumptions!$D$116:$M$116,0)),0)</f>
        <v>8333.3333333333339</v>
      </c>
      <c r="BF33" s="164">
        <f>IF(BF$4&gt;=Assumptions!$E$17,$C14/12*INDEX(Assumptions!$D119:$M119,MATCH(BF50,Assumptions!$D$116:$M$116,0)),0)</f>
        <v>8333.3333333333339</v>
      </c>
      <c r="BG33" s="164">
        <f>IF(BG$4&gt;=Assumptions!$E$17,$C14/12*INDEX(Assumptions!$D119:$M119,MATCH(BG50,Assumptions!$D$116:$M$116,0)),0)</f>
        <v>8333.3333333333339</v>
      </c>
      <c r="BH33" s="164">
        <f>IF(BH$4&gt;=Assumptions!$E$17,$C14/12*INDEX(Assumptions!$D119:$M119,MATCH(BH50,Assumptions!$D$116:$M$116,0)),0)</f>
        <v>8333.3333333333339</v>
      </c>
      <c r="BI33" s="164">
        <f>IF(BI$4&gt;=Assumptions!$E$17,$C14/12*INDEX(Assumptions!$D119:$M119,MATCH(BI50,Assumptions!$D$116:$M$116,0)),0)</f>
        <v>8333.3333333333339</v>
      </c>
      <c r="BJ33" s="164">
        <f>IF(BJ$4&gt;=Assumptions!$E$17,$C14/12*INDEX(Assumptions!$D119:$M119,MATCH(BJ50,Assumptions!$D$116:$M$116,0)),0)</f>
        <v>8333.3333333333339</v>
      </c>
      <c r="BK33" s="164">
        <f>IF(BK$4&gt;=Assumptions!$E$17,$C14/12*INDEX(Assumptions!$D119:$M119,MATCH(BK50,Assumptions!$D$116:$M$116,0)),0)</f>
        <v>8333.3333333333339</v>
      </c>
      <c r="BL33" s="164">
        <f>IF(BL$4&gt;=Assumptions!$E$17,$C14/12*INDEX(Assumptions!$D119:$M119,MATCH(BL50,Assumptions!$D$116:$M$116,0)),0)</f>
        <v>8333.3333333333339</v>
      </c>
      <c r="BM33" s="164">
        <f>IF(BM$4&gt;=Assumptions!$E$17,$C14/12*INDEX(Assumptions!$D119:$M119,MATCH(BM50,Assumptions!$D$116:$M$116,0)),0)</f>
        <v>8333.3333333333339</v>
      </c>
      <c r="BN33" s="164">
        <f>IF(BN$4&gt;=Assumptions!$E$17,$C14/12*INDEX(Assumptions!$D119:$M119,MATCH(BN50,Assumptions!$D$116:$M$116,0)),0)</f>
        <v>8333.3333333333339</v>
      </c>
      <c r="BO33" s="164">
        <f>IF(BO$4&gt;=Assumptions!$E$17,$C14/12*INDEX(Assumptions!$D119:$M119,MATCH(BO50,Assumptions!$D$116:$M$116,0)),0)</f>
        <v>8333.3333333333339</v>
      </c>
      <c r="BP33" s="330">
        <f t="shared" ref="BP33:BP34" si="204">SUM(BD33:BO33)</f>
        <v>99999.999999999985</v>
      </c>
      <c r="BQ33" s="164">
        <f>IF(BQ$4&gt;=Assumptions!$E$17,$C14/12*INDEX(Assumptions!$D119:$M119,MATCH(BQ50,Assumptions!$D$116:$M$116,0)),0)</f>
        <v>8333.3333333333339</v>
      </c>
      <c r="BR33" s="164">
        <f>IF(BR$4&gt;=Assumptions!$E$17,$C14/12*INDEX(Assumptions!$D119:$M119,MATCH(BR50,Assumptions!$D$116:$M$116,0)),0)</f>
        <v>8333.3333333333339</v>
      </c>
      <c r="BS33" s="164">
        <f>IF(BS$4&gt;=Assumptions!$E$17,$C14/12*INDEX(Assumptions!$D119:$M119,MATCH(BS50,Assumptions!$D$116:$M$116,0)),0)</f>
        <v>8333.3333333333339</v>
      </c>
      <c r="BT33" s="164">
        <f>IF(BT$4&gt;=Assumptions!$E$17,$C14/12*INDEX(Assumptions!$D119:$M119,MATCH(BT50,Assumptions!$D$116:$M$116,0)),0)</f>
        <v>8333.3333333333339</v>
      </c>
      <c r="BU33" s="164">
        <f>IF(BU$4&gt;=Assumptions!$E$17,$C14/12*INDEX(Assumptions!$D119:$M119,MATCH(BU50,Assumptions!$D$116:$M$116,0)),0)</f>
        <v>8333.3333333333339</v>
      </c>
      <c r="BV33" s="164">
        <f>IF(BV$4&gt;=Assumptions!$E$17,$C14/12*INDEX(Assumptions!$D119:$M119,MATCH(BV50,Assumptions!$D$116:$M$116,0)),0)</f>
        <v>8333.3333333333339</v>
      </c>
      <c r="BW33" s="164">
        <f>IF(BW$4&gt;=Assumptions!$E$17,$C14/12*INDEX(Assumptions!$D119:$M119,MATCH(BW50,Assumptions!$D$116:$M$116,0)),0)</f>
        <v>8333.3333333333339</v>
      </c>
      <c r="BX33" s="164">
        <f>IF(BX$4&gt;=Assumptions!$E$17,$C14/12*INDEX(Assumptions!$D119:$M119,MATCH(BX50,Assumptions!$D$116:$M$116,0)),0)</f>
        <v>8333.3333333333339</v>
      </c>
      <c r="BY33" s="164">
        <f>IF(BY$4&gt;=Assumptions!$E$17,$C14/12*INDEX(Assumptions!$D119:$M119,MATCH(BY50,Assumptions!$D$116:$M$116,0)),0)</f>
        <v>8333.3333333333339</v>
      </c>
      <c r="BZ33" s="164">
        <f>IF(BZ$4&gt;=Assumptions!$E$17,$C14/12*INDEX(Assumptions!$D119:$M119,MATCH(BZ50,Assumptions!$D$116:$M$116,0)),0)</f>
        <v>8333.3333333333339</v>
      </c>
      <c r="CA33" s="164">
        <f>IF(CA$4&gt;=Assumptions!$E$17,$C14/12*INDEX(Assumptions!$D119:$M119,MATCH(CA50,Assumptions!$D$116:$M$116,0)),0)</f>
        <v>8333.3333333333339</v>
      </c>
      <c r="CB33" s="164">
        <f>IF(CB$4&gt;=Assumptions!$E$17,$C14/12*INDEX(Assumptions!$D119:$M119,MATCH(CB50,Assumptions!$D$116:$M$116,0)),0)</f>
        <v>8333.3333333333339</v>
      </c>
      <c r="CC33" s="330">
        <f t="shared" ref="CC33:CC34" si="205">SUM(BQ33:CB33)</f>
        <v>99999.999999999985</v>
      </c>
      <c r="CD33" s="164">
        <f>IF(CD$4&gt;=Assumptions!$E$17,$C14/12*INDEX(Assumptions!$D119:$M119,MATCH(CD50,Assumptions!$D$116:$M$116,0)),0)</f>
        <v>8333.3333333333339</v>
      </c>
      <c r="CE33" s="164">
        <f>IF(CE$4&gt;=Assumptions!$E$17,$C14/12*INDEX(Assumptions!$D119:$M119,MATCH(CE50,Assumptions!$D$116:$M$116,0)),0)</f>
        <v>8333.3333333333339</v>
      </c>
      <c r="CF33" s="164">
        <f>IF(CF$4&gt;=Assumptions!$E$17,$C14/12*INDEX(Assumptions!$D119:$M119,MATCH(CF50,Assumptions!$D$116:$M$116,0)),0)</f>
        <v>8333.3333333333339</v>
      </c>
      <c r="CG33" s="164">
        <f>IF(CG$4&gt;=Assumptions!$E$17,$C14/12*INDEX(Assumptions!$D119:$M119,MATCH(CG50,Assumptions!$D$116:$M$116,0)),0)</f>
        <v>8333.3333333333339</v>
      </c>
      <c r="CH33" s="164">
        <f>IF(CH$4&gt;=Assumptions!$E$17,$C14/12*INDEX(Assumptions!$D119:$M119,MATCH(CH50,Assumptions!$D$116:$M$116,0)),0)</f>
        <v>8333.3333333333339</v>
      </c>
      <c r="CI33" s="164">
        <f>IF(CI$4&gt;=Assumptions!$E$17,$C14/12*INDEX(Assumptions!$D119:$M119,MATCH(CI50,Assumptions!$D$116:$M$116,0)),0)</f>
        <v>8333.3333333333339</v>
      </c>
      <c r="CJ33" s="164">
        <f>IF(CJ$4&gt;=Assumptions!$E$17,$C14/12*INDEX(Assumptions!$D119:$M119,MATCH(CJ50,Assumptions!$D$116:$M$116,0)),0)</f>
        <v>0</v>
      </c>
      <c r="CK33" s="164">
        <f>IF(CK$4&gt;=Assumptions!$E$17,$C14/12*INDEX(Assumptions!$D119:$M119,MATCH(CK50,Assumptions!$D$116:$M$116,0)),0)</f>
        <v>0</v>
      </c>
      <c r="CL33" s="164">
        <f>IF(CL$4&gt;=Assumptions!$E$17,$C14/12*INDEX(Assumptions!$D119:$M119,MATCH(CL50,Assumptions!$D$116:$M$116,0)),0)</f>
        <v>0</v>
      </c>
      <c r="CM33" s="164">
        <f>IF(CM$4&gt;=Assumptions!$E$17,$C14/12*INDEX(Assumptions!$D119:$M119,MATCH(CM50,Assumptions!$D$116:$M$116,0)),0)</f>
        <v>0</v>
      </c>
      <c r="CN33" s="164">
        <f>IF(CN$4&gt;=Assumptions!$E$17,$C14/12*INDEX(Assumptions!$D119:$M119,MATCH(CN50,Assumptions!$D$116:$M$116,0)),0)</f>
        <v>0</v>
      </c>
      <c r="CO33" s="164">
        <f>IF(CO$4&gt;=Assumptions!$E$17,$C14/12*INDEX(Assumptions!$D119:$M119,MATCH(CO50,Assumptions!$D$116:$M$116,0)),0)</f>
        <v>0</v>
      </c>
      <c r="CP33" s="330">
        <f t="shared" ref="CP33:CP34" si="206">SUM(CD33:CO33)</f>
        <v>50000.000000000007</v>
      </c>
      <c r="CQ33" s="164">
        <f>IF(CQ$4&gt;=Assumptions!$E$17,$C14/12*INDEX(Assumptions!$D119:$M119,MATCH(CQ50,Assumptions!$D$116:$M$116,0)),0)</f>
        <v>0</v>
      </c>
      <c r="CR33" s="164">
        <f>IF(CR$4&gt;=Assumptions!$E$17,$C14/12*INDEX(Assumptions!$D119:$M119,MATCH(CR50,Assumptions!$D$116:$M$116,0)),0)</f>
        <v>0</v>
      </c>
      <c r="CS33" s="164">
        <f>IF(CS$4&gt;=Assumptions!$E$17,$C14/12*INDEX(Assumptions!$D119:$M119,MATCH(CS50,Assumptions!$D$116:$M$116,0)),0)</f>
        <v>0</v>
      </c>
      <c r="CT33" s="164">
        <f>IF(CT$4&gt;=Assumptions!$E$17,$C14/12*INDEX(Assumptions!$D119:$M119,MATCH(CT50,Assumptions!$D$116:$M$116,0)),0)</f>
        <v>0</v>
      </c>
      <c r="CU33" s="164">
        <f>IF(CU$4&gt;=Assumptions!$E$17,$C14/12*INDEX(Assumptions!$D119:$M119,MATCH(CU50,Assumptions!$D$116:$M$116,0)),0)</f>
        <v>0</v>
      </c>
      <c r="CV33" s="164">
        <f>IF(CV$4&gt;=Assumptions!$E$17,$C14/12*INDEX(Assumptions!$D119:$M119,MATCH(CV50,Assumptions!$D$116:$M$116,0)),0)</f>
        <v>0</v>
      </c>
      <c r="CW33" s="164">
        <f>IF(CW$4&gt;=Assumptions!$E$17,$C14/12*INDEX(Assumptions!$D119:$M119,MATCH(CW50,Assumptions!$D$116:$M$116,0)),0)</f>
        <v>0</v>
      </c>
      <c r="CX33" s="164">
        <f>IF(CX$4&gt;=Assumptions!$E$17,$C14/12*INDEX(Assumptions!$D119:$M119,MATCH(CX50,Assumptions!$D$116:$M$116,0)),0)</f>
        <v>0</v>
      </c>
      <c r="CY33" s="164">
        <f>IF(CY$4&gt;=Assumptions!$E$17,$C14/12*INDEX(Assumptions!$D119:$M119,MATCH(CY50,Assumptions!$D$116:$M$116,0)),0)</f>
        <v>0</v>
      </c>
      <c r="CZ33" s="164">
        <f>IF(CZ$4&gt;=Assumptions!$E$17,$C14/12*INDEX(Assumptions!$D119:$M119,MATCH(CZ50,Assumptions!$D$116:$M$116,0)),0)</f>
        <v>0</v>
      </c>
      <c r="DA33" s="164">
        <f>IF(DA$4&gt;=Assumptions!$E$17,$C14/12*INDEX(Assumptions!$D119:$M119,MATCH(DA50,Assumptions!$D$116:$M$116,0)),0)</f>
        <v>0</v>
      </c>
      <c r="DB33" s="164">
        <f>IF(DB$4&gt;=Assumptions!$E$17,$C14/12*INDEX(Assumptions!$D119:$M119,MATCH(DB50,Assumptions!$D$116:$M$116,0)),0)</f>
        <v>0</v>
      </c>
      <c r="DC33" s="330">
        <f t="shared" ref="DC33:DC34" si="207">SUM(CQ33:DB33)</f>
        <v>0</v>
      </c>
    </row>
    <row r="34" spans="2:107">
      <c r="B34" s="183" t="str">
        <f>B15</f>
        <v>Baas Phase</v>
      </c>
      <c r="C34" s="163">
        <f t="shared" si="199"/>
        <v>1599999.9999999998</v>
      </c>
      <c r="D34" s="164">
        <f>IF(D$4&gt;=Assumptions!$F$17,$C15/12*INDEX(Assumptions!$D120:$M120,MATCH(D51,Assumptions!$D$116:$M$116,0)),0)</f>
        <v>0</v>
      </c>
      <c r="E34" s="164">
        <f>IF(E$4&gt;=Assumptions!$F$17,$C15/12*INDEX(Assumptions!$D120:$M120,MATCH(E51,Assumptions!$D$116:$M$116,0)),0)</f>
        <v>0</v>
      </c>
      <c r="F34" s="164">
        <f>IF(F$4&gt;=Assumptions!$F$17,$C15/12*INDEX(Assumptions!$D120:$M120,MATCH(F51,Assumptions!$D$116:$M$116,0)),0)</f>
        <v>0</v>
      </c>
      <c r="G34" s="164">
        <f>IF(G$4&gt;=Assumptions!$F$17,$C15/12*INDEX(Assumptions!$D120:$M120,MATCH(G51,Assumptions!$D$116:$M$116,0)),0)</f>
        <v>0</v>
      </c>
      <c r="H34" s="164">
        <f>IF(H$4&gt;=Assumptions!$F$17,$C15/12*INDEX(Assumptions!$D120:$M120,MATCH(H51,Assumptions!$D$116:$M$116,0)),0)</f>
        <v>0</v>
      </c>
      <c r="I34" s="164">
        <f>IF(I$4&gt;=Assumptions!$F$17,$C15/12*INDEX(Assumptions!$D120:$M120,MATCH(I51,Assumptions!$D$116:$M$116,0)),0)</f>
        <v>0</v>
      </c>
      <c r="J34" s="164">
        <f>IF(J$4&gt;=Assumptions!$F$17,$C15/12*INDEX(Assumptions!$D120:$M120,MATCH(J51,Assumptions!$D$116:$M$116,0)),0)</f>
        <v>0</v>
      </c>
      <c r="K34" s="164">
        <f>IF(K$4&gt;=Assumptions!$F$17,$C15/12*INDEX(Assumptions!$D120:$M120,MATCH(K51,Assumptions!$D$116:$M$116,0)),0)</f>
        <v>0</v>
      </c>
      <c r="L34" s="164">
        <f>IF(L$4&gt;=Assumptions!$F$17,$C15/12*INDEX(Assumptions!$D120:$M120,MATCH(L51,Assumptions!$D$116:$M$116,0)),0)</f>
        <v>0</v>
      </c>
      <c r="M34" s="164">
        <f>IF(M$4&gt;=Assumptions!$F$17,$C15/12*INDEX(Assumptions!$D120:$M120,MATCH(M51,Assumptions!$D$116:$M$116,0)),0)</f>
        <v>0</v>
      </c>
      <c r="N34" s="164">
        <f>IF(N$4&gt;=Assumptions!$F$17,$C15/12*INDEX(Assumptions!$D120:$M120,MATCH(N51,Assumptions!$D$116:$M$116,0)),0)</f>
        <v>0</v>
      </c>
      <c r="O34" s="164">
        <f>IF(O$4&gt;=Assumptions!$F$17,$C15/12*INDEX(Assumptions!$D120:$M120,MATCH(O51,Assumptions!$D$116:$M$116,0)),0)</f>
        <v>0</v>
      </c>
      <c r="P34" s="330">
        <f t="shared" si="200"/>
        <v>0</v>
      </c>
      <c r="Q34" s="164">
        <f>IF(Q$4&gt;=Assumptions!$F$17,$C15/12*INDEX(Assumptions!$D120:$M120,MATCH(Q51,Assumptions!$D$116:$M$116,0)),0)</f>
        <v>0</v>
      </c>
      <c r="R34" s="164">
        <f>IF(R$4&gt;=Assumptions!$F$17,$C15/12*INDEX(Assumptions!$D120:$M120,MATCH(R51,Assumptions!$D$116:$M$116,0)),0)</f>
        <v>0</v>
      </c>
      <c r="S34" s="164">
        <f>IF(S$4&gt;=Assumptions!$F$17,$C15/12*INDEX(Assumptions!$D120:$M120,MATCH(S51,Assumptions!$D$116:$M$116,0)),0)</f>
        <v>0</v>
      </c>
      <c r="T34" s="164">
        <f>IF(T$4&gt;=Assumptions!$F$17,$C15/12*INDEX(Assumptions!$D120:$M120,MATCH(T51,Assumptions!$D$116:$M$116,0)),0)</f>
        <v>0</v>
      </c>
      <c r="U34" s="164">
        <f>IF(U$4&gt;=Assumptions!$F$17,$C15/12*INDEX(Assumptions!$D120:$M120,MATCH(U51,Assumptions!$D$116:$M$116,0)),0)</f>
        <v>0</v>
      </c>
      <c r="V34" s="164">
        <f>IF(V$4&gt;=Assumptions!$F$17,$C15/12*INDEX(Assumptions!$D120:$M120,MATCH(V51,Assumptions!$D$116:$M$116,0)),0)</f>
        <v>0</v>
      </c>
      <c r="W34" s="164">
        <f>IF(W$4&gt;=Assumptions!$F$17,$C15/12*INDEX(Assumptions!$D120:$M120,MATCH(W51,Assumptions!$D$116:$M$116,0)),0)</f>
        <v>0</v>
      </c>
      <c r="X34" s="164">
        <f>IF(X$4&gt;=Assumptions!$F$17,$C15/12*INDEX(Assumptions!$D120:$M120,MATCH(X51,Assumptions!$D$116:$M$116,0)),0)</f>
        <v>0</v>
      </c>
      <c r="Y34" s="164">
        <f>IF(Y$4&gt;=Assumptions!$F$17,$C15/12*INDEX(Assumptions!$D120:$M120,MATCH(Y51,Assumptions!$D$116:$M$116,0)),0)</f>
        <v>0</v>
      </c>
      <c r="Z34" s="164">
        <f>IF(Z$4&gt;=Assumptions!$F$17,$C15/12*INDEX(Assumptions!$D120:$M120,MATCH(Z51,Assumptions!$D$116:$M$116,0)),0)</f>
        <v>0</v>
      </c>
      <c r="AA34" s="164">
        <f>IF(AA$4&gt;=Assumptions!$F$17,$C15/12*INDEX(Assumptions!$D120:$M120,MATCH(AA51,Assumptions!$D$116:$M$116,0)),0)</f>
        <v>0</v>
      </c>
      <c r="AB34" s="164">
        <f>IF(AB$4&gt;=Assumptions!$F$17,$C15/12*INDEX(Assumptions!$D120:$M120,MATCH(AB51,Assumptions!$D$116:$M$116,0)),0)</f>
        <v>0</v>
      </c>
      <c r="AC34" s="330">
        <f t="shared" si="201"/>
        <v>0</v>
      </c>
      <c r="AD34" s="164">
        <f>IF(AD$4&gt;=Assumptions!$F$17,$C15/12*INDEX(Assumptions!$D120:$M120,MATCH(AD51,Assumptions!$D$116:$M$116,0)),0)</f>
        <v>0</v>
      </c>
      <c r="AE34" s="164">
        <f>IF(AE$4&gt;=Assumptions!$F$17,$C15/12*INDEX(Assumptions!$D120:$M120,MATCH(AE51,Assumptions!$D$116:$M$116,0)),0)</f>
        <v>0</v>
      </c>
      <c r="AF34" s="164">
        <f>IF(AF$4&gt;=Assumptions!$F$17,$C15/12*INDEX(Assumptions!$D120:$M120,MATCH(AF51,Assumptions!$D$116:$M$116,0)),0)</f>
        <v>0</v>
      </c>
      <c r="AG34" s="164">
        <f>IF(AG$4&gt;=Assumptions!$F$17,$C15/12*INDEX(Assumptions!$D120:$M120,MATCH(AG51,Assumptions!$D$116:$M$116,0)),0)</f>
        <v>0</v>
      </c>
      <c r="AH34" s="164">
        <f>IF(AH$4&gt;=Assumptions!$F$17,$C15/12*INDEX(Assumptions!$D120:$M120,MATCH(AH51,Assumptions!$D$116:$M$116,0)),0)</f>
        <v>0</v>
      </c>
      <c r="AI34" s="164">
        <f>IF(AI$4&gt;=Assumptions!$F$17,$C15/12*INDEX(Assumptions!$D120:$M120,MATCH(AI51,Assumptions!$D$116:$M$116,0)),0)</f>
        <v>0</v>
      </c>
      <c r="AJ34" s="164">
        <f>IF(AJ$4&gt;=Assumptions!$F$17,$C15/12*INDEX(Assumptions!$D120:$M120,MATCH(AJ51,Assumptions!$D$116:$M$116,0)),0)</f>
        <v>0</v>
      </c>
      <c r="AK34" s="164">
        <f>IF(AK$4&gt;=Assumptions!$F$17,$C15/12*INDEX(Assumptions!$D120:$M120,MATCH(AK51,Assumptions!$D$116:$M$116,0)),0)</f>
        <v>0</v>
      </c>
      <c r="AL34" s="164">
        <f>IF(AL$4&gt;=Assumptions!$F$17,$C15/12*INDEX(Assumptions!$D120:$M120,MATCH(AL51,Assumptions!$D$116:$M$116,0)),0)</f>
        <v>0</v>
      </c>
      <c r="AM34" s="164">
        <f>IF(AM$4&gt;=Assumptions!$F$17,$C15/12*INDEX(Assumptions!$D120:$M120,MATCH(AM51,Assumptions!$D$116:$M$116,0)),0)</f>
        <v>0</v>
      </c>
      <c r="AN34" s="164">
        <f>IF(AN$4&gt;=Assumptions!$F$17,$C15/12*INDEX(Assumptions!$D120:$M120,MATCH(AN51,Assumptions!$D$116:$M$116,0)),0)</f>
        <v>0</v>
      </c>
      <c r="AO34" s="164">
        <f>IF(AO$4&gt;=Assumptions!$F$17,$C15/12*INDEX(Assumptions!$D120:$M120,MATCH(AO51,Assumptions!$D$116:$M$116,0)),0)</f>
        <v>0</v>
      </c>
      <c r="AP34" s="330">
        <f t="shared" si="202"/>
        <v>0</v>
      </c>
      <c r="AQ34" s="164">
        <f>IF(AQ$4&gt;=Assumptions!$F$17,$C15/12*INDEX(Assumptions!$D120:$M120,MATCH(AQ51,Assumptions!$D$116:$M$116,0)),0)</f>
        <v>0</v>
      </c>
      <c r="AR34" s="164">
        <f>IF(AR$4&gt;=Assumptions!$F$17,$C15/12*INDEX(Assumptions!$D120:$M120,MATCH(AR51,Assumptions!$D$116:$M$116,0)),0)</f>
        <v>0</v>
      </c>
      <c r="AS34" s="164">
        <f>IF(AS$4&gt;=Assumptions!$F$17,$C15/12*INDEX(Assumptions!$D120:$M120,MATCH(AS51,Assumptions!$D$116:$M$116,0)),0)</f>
        <v>0</v>
      </c>
      <c r="AT34" s="164">
        <f>IF(AT$4&gt;=Assumptions!$F$17,$C15/12*INDEX(Assumptions!$D120:$M120,MATCH(AT51,Assumptions!$D$116:$M$116,0)),0)</f>
        <v>0</v>
      </c>
      <c r="AU34" s="164">
        <f>IF(AU$4&gt;=Assumptions!$F$17,$C15/12*INDEX(Assumptions!$D120:$M120,MATCH(AU51,Assumptions!$D$116:$M$116,0)),0)</f>
        <v>0</v>
      </c>
      <c r="AV34" s="164">
        <f>IF(AV$4&gt;=Assumptions!$F$17,$C15/12*INDEX(Assumptions!$D120:$M120,MATCH(AV51,Assumptions!$D$116:$M$116,0)),0)</f>
        <v>0</v>
      </c>
      <c r="AW34" s="164">
        <f>IF(AW$4&gt;=Assumptions!$F$17,$C15/12*INDEX(Assumptions!$D120:$M120,MATCH(AW51,Assumptions!$D$116:$M$116,0)),0)</f>
        <v>0</v>
      </c>
      <c r="AX34" s="164">
        <f>IF(AX$4&gt;=Assumptions!$F$17,$C15/12*INDEX(Assumptions!$D120:$M120,MATCH(AX51,Assumptions!$D$116:$M$116,0)),0)</f>
        <v>0</v>
      </c>
      <c r="AY34" s="164">
        <f>IF(AY$4&gt;=Assumptions!$F$17,$C15/12*INDEX(Assumptions!$D120:$M120,MATCH(AY51,Assumptions!$D$116:$M$116,0)),0)</f>
        <v>0</v>
      </c>
      <c r="AZ34" s="164">
        <f>IF(AZ$4&gt;=Assumptions!$F$17,$C15/12*INDEX(Assumptions!$D120:$M120,MATCH(AZ51,Assumptions!$D$116:$M$116,0)),0)</f>
        <v>0</v>
      </c>
      <c r="BA34" s="164">
        <f>IF(BA$4&gt;=Assumptions!$F$17,$C15/12*INDEX(Assumptions!$D120:$M120,MATCH(BA51,Assumptions!$D$116:$M$116,0)),0)</f>
        <v>0</v>
      </c>
      <c r="BB34" s="164">
        <f>IF(BB$4&gt;=Assumptions!$F$17,$C15/12*INDEX(Assumptions!$D120:$M120,MATCH(BB51,Assumptions!$D$116:$M$116,0)),0)</f>
        <v>0</v>
      </c>
      <c r="BC34" s="330">
        <f t="shared" si="203"/>
        <v>0</v>
      </c>
      <c r="BD34" s="164">
        <f>IF(BD$4&gt;=Assumptions!$F$17,$C15/12*INDEX(Assumptions!$D120:$M120,MATCH(BD51,Assumptions!$D$116:$M$116,0)),0)</f>
        <v>33333.333333333336</v>
      </c>
      <c r="BE34" s="164">
        <f>IF(BE$4&gt;=Assumptions!$F$17,$C15/12*INDEX(Assumptions!$D120:$M120,MATCH(BE51,Assumptions!$D$116:$M$116,0)),0)</f>
        <v>33333.333333333336</v>
      </c>
      <c r="BF34" s="164">
        <f>IF(BF$4&gt;=Assumptions!$F$17,$C15/12*INDEX(Assumptions!$D120:$M120,MATCH(BF51,Assumptions!$D$116:$M$116,0)),0)</f>
        <v>33333.333333333336</v>
      </c>
      <c r="BG34" s="164">
        <f>IF(BG$4&gt;=Assumptions!$F$17,$C15/12*INDEX(Assumptions!$D120:$M120,MATCH(BG51,Assumptions!$D$116:$M$116,0)),0)</f>
        <v>33333.333333333336</v>
      </c>
      <c r="BH34" s="164">
        <f>IF(BH$4&gt;=Assumptions!$F$17,$C15/12*INDEX(Assumptions!$D120:$M120,MATCH(BH51,Assumptions!$D$116:$M$116,0)),0)</f>
        <v>33333.333333333336</v>
      </c>
      <c r="BI34" s="164">
        <f>IF(BI$4&gt;=Assumptions!$F$17,$C15/12*INDEX(Assumptions!$D120:$M120,MATCH(BI51,Assumptions!$D$116:$M$116,0)),0)</f>
        <v>33333.333333333336</v>
      </c>
      <c r="BJ34" s="164">
        <f>IF(BJ$4&gt;=Assumptions!$F$17,$C15/12*INDEX(Assumptions!$D120:$M120,MATCH(BJ51,Assumptions!$D$116:$M$116,0)),0)</f>
        <v>33333.333333333336</v>
      </c>
      <c r="BK34" s="164">
        <f>IF(BK$4&gt;=Assumptions!$F$17,$C15/12*INDEX(Assumptions!$D120:$M120,MATCH(BK51,Assumptions!$D$116:$M$116,0)),0)</f>
        <v>33333.333333333336</v>
      </c>
      <c r="BL34" s="164">
        <f>IF(BL$4&gt;=Assumptions!$F$17,$C15/12*INDEX(Assumptions!$D120:$M120,MATCH(BL51,Assumptions!$D$116:$M$116,0)),0)</f>
        <v>33333.333333333336</v>
      </c>
      <c r="BM34" s="164">
        <f>IF(BM$4&gt;=Assumptions!$F$17,$C15/12*INDEX(Assumptions!$D120:$M120,MATCH(BM51,Assumptions!$D$116:$M$116,0)),0)</f>
        <v>33333.333333333336</v>
      </c>
      <c r="BN34" s="164">
        <f>IF(BN$4&gt;=Assumptions!$F$17,$C15/12*INDEX(Assumptions!$D120:$M120,MATCH(BN51,Assumptions!$D$116:$M$116,0)),0)</f>
        <v>33333.333333333336</v>
      </c>
      <c r="BO34" s="164">
        <f>IF(BO$4&gt;=Assumptions!$F$17,$C15/12*INDEX(Assumptions!$D120:$M120,MATCH(BO51,Assumptions!$D$116:$M$116,0)),0)</f>
        <v>33333.333333333336</v>
      </c>
      <c r="BP34" s="330">
        <f t="shared" si="204"/>
        <v>399999.99999999994</v>
      </c>
      <c r="BQ34" s="164">
        <f>IF(BQ$4&gt;=Assumptions!$F$17,$C15/12*INDEX(Assumptions!$D120:$M120,MATCH(BQ51,Assumptions!$D$116:$M$116,0)),0)</f>
        <v>33333.333333333336</v>
      </c>
      <c r="BR34" s="164">
        <f>IF(BR$4&gt;=Assumptions!$F$17,$C15/12*INDEX(Assumptions!$D120:$M120,MATCH(BR51,Assumptions!$D$116:$M$116,0)),0)</f>
        <v>33333.333333333336</v>
      </c>
      <c r="BS34" s="164">
        <f>IF(BS$4&gt;=Assumptions!$F$17,$C15/12*INDEX(Assumptions!$D120:$M120,MATCH(BS51,Assumptions!$D$116:$M$116,0)),0)</f>
        <v>33333.333333333336</v>
      </c>
      <c r="BT34" s="164">
        <f>IF(BT$4&gt;=Assumptions!$F$17,$C15/12*INDEX(Assumptions!$D120:$M120,MATCH(BT51,Assumptions!$D$116:$M$116,0)),0)</f>
        <v>33333.333333333336</v>
      </c>
      <c r="BU34" s="164">
        <f>IF(BU$4&gt;=Assumptions!$F$17,$C15/12*INDEX(Assumptions!$D120:$M120,MATCH(BU51,Assumptions!$D$116:$M$116,0)),0)</f>
        <v>33333.333333333336</v>
      </c>
      <c r="BV34" s="164">
        <f>IF(BV$4&gt;=Assumptions!$F$17,$C15/12*INDEX(Assumptions!$D120:$M120,MATCH(BV51,Assumptions!$D$116:$M$116,0)),0)</f>
        <v>33333.333333333336</v>
      </c>
      <c r="BW34" s="164">
        <f>IF(BW$4&gt;=Assumptions!$F$17,$C15/12*INDEX(Assumptions!$D120:$M120,MATCH(BW51,Assumptions!$D$116:$M$116,0)),0)</f>
        <v>33333.333333333336</v>
      </c>
      <c r="BX34" s="164">
        <f>IF(BX$4&gt;=Assumptions!$F$17,$C15/12*INDEX(Assumptions!$D120:$M120,MATCH(BX51,Assumptions!$D$116:$M$116,0)),0)</f>
        <v>33333.333333333336</v>
      </c>
      <c r="BY34" s="164">
        <f>IF(BY$4&gt;=Assumptions!$F$17,$C15/12*INDEX(Assumptions!$D120:$M120,MATCH(BY51,Assumptions!$D$116:$M$116,0)),0)</f>
        <v>33333.333333333336</v>
      </c>
      <c r="BZ34" s="164">
        <f>IF(BZ$4&gt;=Assumptions!$F$17,$C15/12*INDEX(Assumptions!$D120:$M120,MATCH(BZ51,Assumptions!$D$116:$M$116,0)),0)</f>
        <v>33333.333333333336</v>
      </c>
      <c r="CA34" s="164">
        <f>IF(CA$4&gt;=Assumptions!$F$17,$C15/12*INDEX(Assumptions!$D120:$M120,MATCH(CA51,Assumptions!$D$116:$M$116,0)),0)</f>
        <v>33333.333333333336</v>
      </c>
      <c r="CB34" s="164">
        <f>IF(CB$4&gt;=Assumptions!$F$17,$C15/12*INDEX(Assumptions!$D120:$M120,MATCH(CB51,Assumptions!$D$116:$M$116,0)),0)</f>
        <v>33333.333333333336</v>
      </c>
      <c r="CC34" s="330">
        <f t="shared" si="205"/>
        <v>399999.99999999994</v>
      </c>
      <c r="CD34" s="164">
        <f>IF(CD$4&gt;=Assumptions!$F$17,$C15/12*INDEX(Assumptions!$D120:$M120,MATCH(CD51,Assumptions!$D$116:$M$116,0)),0)</f>
        <v>33333.333333333336</v>
      </c>
      <c r="CE34" s="164">
        <f>IF(CE$4&gt;=Assumptions!$F$17,$C15/12*INDEX(Assumptions!$D120:$M120,MATCH(CE51,Assumptions!$D$116:$M$116,0)),0)</f>
        <v>33333.333333333336</v>
      </c>
      <c r="CF34" s="164">
        <f>IF(CF$4&gt;=Assumptions!$F$17,$C15/12*INDEX(Assumptions!$D120:$M120,MATCH(CF51,Assumptions!$D$116:$M$116,0)),0)</f>
        <v>33333.333333333336</v>
      </c>
      <c r="CG34" s="164">
        <f>IF(CG$4&gt;=Assumptions!$F$17,$C15/12*INDEX(Assumptions!$D120:$M120,MATCH(CG51,Assumptions!$D$116:$M$116,0)),0)</f>
        <v>33333.333333333336</v>
      </c>
      <c r="CH34" s="164">
        <f>IF(CH$4&gt;=Assumptions!$F$17,$C15/12*INDEX(Assumptions!$D120:$M120,MATCH(CH51,Assumptions!$D$116:$M$116,0)),0)</f>
        <v>33333.333333333336</v>
      </c>
      <c r="CI34" s="164">
        <f>IF(CI$4&gt;=Assumptions!$F$17,$C15/12*INDEX(Assumptions!$D120:$M120,MATCH(CI51,Assumptions!$D$116:$M$116,0)),0)</f>
        <v>33333.333333333336</v>
      </c>
      <c r="CJ34" s="164">
        <f>IF(CJ$4&gt;=Assumptions!$F$17,$C15/12*INDEX(Assumptions!$D120:$M120,MATCH(CJ51,Assumptions!$D$116:$M$116,0)),0)</f>
        <v>33333.333333333336</v>
      </c>
      <c r="CK34" s="164">
        <f>IF(CK$4&gt;=Assumptions!$F$17,$C15/12*INDEX(Assumptions!$D120:$M120,MATCH(CK51,Assumptions!$D$116:$M$116,0)),0)</f>
        <v>33333.333333333336</v>
      </c>
      <c r="CL34" s="164">
        <f>IF(CL$4&gt;=Assumptions!$F$17,$C15/12*INDEX(Assumptions!$D120:$M120,MATCH(CL51,Assumptions!$D$116:$M$116,0)),0)</f>
        <v>33333.333333333336</v>
      </c>
      <c r="CM34" s="164">
        <f>IF(CM$4&gt;=Assumptions!$F$17,$C15/12*INDEX(Assumptions!$D120:$M120,MATCH(CM51,Assumptions!$D$116:$M$116,0)),0)</f>
        <v>33333.333333333336</v>
      </c>
      <c r="CN34" s="164">
        <f>IF(CN$4&gt;=Assumptions!$F$17,$C15/12*INDEX(Assumptions!$D120:$M120,MATCH(CN51,Assumptions!$D$116:$M$116,0)),0)</f>
        <v>33333.333333333336</v>
      </c>
      <c r="CO34" s="164">
        <f>IF(CO$4&gt;=Assumptions!$F$17,$C15/12*INDEX(Assumptions!$D120:$M120,MATCH(CO51,Assumptions!$D$116:$M$116,0)),0)</f>
        <v>33333.333333333336</v>
      </c>
      <c r="CP34" s="330">
        <f t="shared" si="206"/>
        <v>399999.99999999994</v>
      </c>
      <c r="CQ34" s="164">
        <f>IF(CQ$4&gt;=Assumptions!$F$17,$C15/12*INDEX(Assumptions!$D120:$M120,MATCH(CQ51,Assumptions!$D$116:$M$116,0)),0)</f>
        <v>33333.333333333336</v>
      </c>
      <c r="CR34" s="164">
        <f>IF(CR$4&gt;=Assumptions!$F$17,$C15/12*INDEX(Assumptions!$D120:$M120,MATCH(CR51,Assumptions!$D$116:$M$116,0)),0)</f>
        <v>33333.333333333336</v>
      </c>
      <c r="CS34" s="164">
        <f>IF(CS$4&gt;=Assumptions!$F$17,$C15/12*INDEX(Assumptions!$D120:$M120,MATCH(CS51,Assumptions!$D$116:$M$116,0)),0)</f>
        <v>33333.333333333336</v>
      </c>
      <c r="CT34" s="164">
        <f>IF(CT$4&gt;=Assumptions!$F$17,$C15/12*INDEX(Assumptions!$D120:$M120,MATCH(CT51,Assumptions!$D$116:$M$116,0)),0)</f>
        <v>33333.333333333336</v>
      </c>
      <c r="CU34" s="164">
        <f>IF(CU$4&gt;=Assumptions!$F$17,$C15/12*INDEX(Assumptions!$D120:$M120,MATCH(CU51,Assumptions!$D$116:$M$116,0)),0)</f>
        <v>33333.333333333336</v>
      </c>
      <c r="CV34" s="164">
        <f>IF(CV$4&gt;=Assumptions!$F$17,$C15/12*INDEX(Assumptions!$D120:$M120,MATCH(CV51,Assumptions!$D$116:$M$116,0)),0)</f>
        <v>33333.333333333336</v>
      </c>
      <c r="CW34" s="164">
        <f>IF(CW$4&gt;=Assumptions!$F$17,$C15/12*INDEX(Assumptions!$D120:$M120,MATCH(CW51,Assumptions!$D$116:$M$116,0)),0)</f>
        <v>33333.333333333336</v>
      </c>
      <c r="CX34" s="164">
        <f>IF(CX$4&gt;=Assumptions!$F$17,$C15/12*INDEX(Assumptions!$D120:$M120,MATCH(CX51,Assumptions!$D$116:$M$116,0)),0)</f>
        <v>33333.333333333336</v>
      </c>
      <c r="CY34" s="164">
        <f>IF(CY$4&gt;=Assumptions!$F$17,$C15/12*INDEX(Assumptions!$D120:$M120,MATCH(CY51,Assumptions!$D$116:$M$116,0)),0)</f>
        <v>33333.333333333336</v>
      </c>
      <c r="CZ34" s="164">
        <f>IF(CZ$4&gt;=Assumptions!$F$17,$C15/12*INDEX(Assumptions!$D120:$M120,MATCH(CZ51,Assumptions!$D$116:$M$116,0)),0)</f>
        <v>33333.333333333336</v>
      </c>
      <c r="DA34" s="164">
        <f>IF(DA$4&gt;=Assumptions!$F$17,$C15/12*INDEX(Assumptions!$D120:$M120,MATCH(DA51,Assumptions!$D$116:$M$116,0)),0)</f>
        <v>33333.333333333336</v>
      </c>
      <c r="DB34" s="164">
        <f>IF(DB$4&gt;=Assumptions!$F$17,$C15/12*INDEX(Assumptions!$D120:$M120,MATCH(DB51,Assumptions!$D$116:$M$116,0)),0)</f>
        <v>33333.333333333336</v>
      </c>
      <c r="DC34" s="330">
        <f t="shared" si="207"/>
        <v>399999.99999999994</v>
      </c>
    </row>
    <row r="35" spans="2:107">
      <c r="B35" s="184"/>
      <c r="C35" s="165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331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331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331"/>
      <c r="AQ35" s="124"/>
      <c r="AR35" s="124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331"/>
      <c r="BD35" s="124"/>
      <c r="BE35" s="124"/>
      <c r="BF35" s="124"/>
      <c r="BG35" s="124"/>
      <c r="BH35" s="124"/>
      <c r="BI35" s="124"/>
      <c r="BJ35" s="124"/>
      <c r="BK35" s="124"/>
      <c r="BL35" s="124"/>
      <c r="BM35" s="124"/>
      <c r="BN35" s="124"/>
      <c r="BO35" s="124"/>
      <c r="BP35" s="331"/>
      <c r="BQ35" s="124"/>
      <c r="BR35" s="124"/>
      <c r="BS35" s="124"/>
      <c r="BT35" s="124"/>
      <c r="BU35" s="124"/>
      <c r="BV35" s="124"/>
      <c r="BW35" s="124"/>
      <c r="BX35" s="124"/>
      <c r="BY35" s="124"/>
      <c r="BZ35" s="124"/>
      <c r="CA35" s="124"/>
      <c r="CB35" s="124"/>
      <c r="CC35" s="331"/>
      <c r="CD35" s="124"/>
      <c r="CE35" s="124"/>
      <c r="CF35" s="124"/>
      <c r="CG35" s="124"/>
      <c r="CH35" s="124"/>
      <c r="CI35" s="124"/>
      <c r="CJ35" s="124"/>
      <c r="CK35" s="124"/>
      <c r="CL35" s="124"/>
      <c r="CM35" s="124"/>
      <c r="CN35" s="124"/>
      <c r="CO35" s="124"/>
      <c r="CP35" s="331"/>
      <c r="CQ35" s="124"/>
      <c r="CR35" s="124"/>
      <c r="CS35" s="124"/>
      <c r="CT35" s="124"/>
      <c r="CU35" s="124"/>
      <c r="CV35" s="124"/>
      <c r="CW35" s="124"/>
      <c r="CX35" s="124"/>
      <c r="CY35" s="124"/>
      <c r="CZ35" s="124"/>
      <c r="DA35" s="124"/>
      <c r="DB35" s="124"/>
      <c r="DC35" s="331"/>
    </row>
    <row r="37" spans="2:107">
      <c r="B37" s="332" t="s">
        <v>151</v>
      </c>
      <c r="C37" s="333">
        <f t="shared" ref="C37:O37" ca="1" si="208">SUM(C38:C41)</f>
        <v>453583.06333333335</v>
      </c>
      <c r="D37" s="334">
        <f t="shared" ca="1" si="208"/>
        <v>0</v>
      </c>
      <c r="E37" s="334">
        <f t="shared" ca="1" si="208"/>
        <v>0</v>
      </c>
      <c r="F37" s="334">
        <f t="shared" ca="1" si="208"/>
        <v>0</v>
      </c>
      <c r="G37" s="334">
        <f t="shared" ca="1" si="208"/>
        <v>13.888888888888889</v>
      </c>
      <c r="H37" s="334">
        <f t="shared" ca="1" si="208"/>
        <v>27.777777777777779</v>
      </c>
      <c r="I37" s="334">
        <f t="shared" ca="1" si="208"/>
        <v>41.666666666666664</v>
      </c>
      <c r="J37" s="334">
        <f t="shared" ca="1" si="208"/>
        <v>55.555555555555557</v>
      </c>
      <c r="K37" s="334">
        <f t="shared" ca="1" si="208"/>
        <v>69.444444444444443</v>
      </c>
      <c r="L37" s="334">
        <f t="shared" ca="1" si="208"/>
        <v>83.333333333333329</v>
      </c>
      <c r="M37" s="334">
        <f t="shared" ca="1" si="208"/>
        <v>97.222222222222214</v>
      </c>
      <c r="N37" s="334">
        <f t="shared" ca="1" si="208"/>
        <v>111.1111111111111</v>
      </c>
      <c r="O37" s="334">
        <f t="shared" ca="1" si="208"/>
        <v>124.99999999999999</v>
      </c>
      <c r="P37" s="335">
        <f ca="1">SUM(D37:O37)</f>
        <v>625</v>
      </c>
      <c r="Q37" s="334">
        <f t="shared" ref="Q37:AB37" ca="1" si="209">SUM(Q38:Q41)</f>
        <v>138.88888888888886</v>
      </c>
      <c r="R37" s="334">
        <f t="shared" ca="1" si="209"/>
        <v>152.77777777777777</v>
      </c>
      <c r="S37" s="334">
        <f t="shared" ca="1" si="209"/>
        <v>166.66666666666666</v>
      </c>
      <c r="T37" s="334">
        <f t="shared" ca="1" si="209"/>
        <v>180.83333333333334</v>
      </c>
      <c r="U37" s="334">
        <f t="shared" ca="1" si="209"/>
        <v>195</v>
      </c>
      <c r="V37" s="334">
        <f t="shared" ca="1" si="209"/>
        <v>209.16666666666666</v>
      </c>
      <c r="W37" s="334">
        <f t="shared" ca="1" si="209"/>
        <v>223.33333333333334</v>
      </c>
      <c r="X37" s="334">
        <f t="shared" ca="1" si="209"/>
        <v>292.77777777777777</v>
      </c>
      <c r="Y37" s="334">
        <f t="shared" ca="1" si="209"/>
        <v>362.22222222222223</v>
      </c>
      <c r="Z37" s="334">
        <f t="shared" ca="1" si="209"/>
        <v>431.66666666666669</v>
      </c>
      <c r="AA37" s="334">
        <f t="shared" ca="1" si="209"/>
        <v>501.11111111111109</v>
      </c>
      <c r="AB37" s="334">
        <f t="shared" ca="1" si="209"/>
        <v>570.55555555555566</v>
      </c>
      <c r="AC37" s="335">
        <f ca="1">SUM(Q37:AB37)</f>
        <v>3425</v>
      </c>
      <c r="AD37" s="334">
        <f t="shared" ref="AD37:AO37" ca="1" si="210">SUM(AD38:AD41)</f>
        <v>640.00000000000011</v>
      </c>
      <c r="AE37" s="334">
        <f t="shared" ca="1" si="210"/>
        <v>709.44444444444457</v>
      </c>
      <c r="AF37" s="334">
        <f t="shared" ca="1" si="210"/>
        <v>778.88888888888891</v>
      </c>
      <c r="AG37" s="334">
        <f t="shared" ca="1" si="210"/>
        <v>848.33333333333337</v>
      </c>
      <c r="AH37" s="334">
        <f t="shared" ca="1" si="210"/>
        <v>917.77777777777783</v>
      </c>
      <c r="AI37" s="334">
        <f t="shared" ca="1" si="210"/>
        <v>987.22222222222217</v>
      </c>
      <c r="AJ37" s="334">
        <f t="shared" ca="1" si="210"/>
        <v>1056.6666666666665</v>
      </c>
      <c r="AK37" s="334">
        <f t="shared" ca="1" si="210"/>
        <v>1127.4999999999998</v>
      </c>
      <c r="AL37" s="334">
        <f t="shared" ca="1" si="210"/>
        <v>1198.3333333333333</v>
      </c>
      <c r="AM37" s="334">
        <f t="shared" ca="1" si="210"/>
        <v>1269.1666666666665</v>
      </c>
      <c r="AN37" s="334">
        <f t="shared" ca="1" si="210"/>
        <v>1340</v>
      </c>
      <c r="AO37" s="334">
        <f t="shared" ca="1" si="210"/>
        <v>1410.8333333333333</v>
      </c>
      <c r="AP37" s="335">
        <f ca="1">SUM(AD37:AO37)</f>
        <v>12284.166666666668</v>
      </c>
      <c r="AQ37" s="334">
        <f t="shared" ref="AQ37:BB37" ca="1" si="211">SUM(AQ38:AQ41)</f>
        <v>1481.6666666666665</v>
      </c>
      <c r="AR37" s="334">
        <f t="shared" ca="1" si="211"/>
        <v>1552.5</v>
      </c>
      <c r="AS37" s="334">
        <f t="shared" ca="1" si="211"/>
        <v>1623.3333333333333</v>
      </c>
      <c r="AT37" s="334">
        <f t="shared" ca="1" si="211"/>
        <v>1694.1666666666665</v>
      </c>
      <c r="AU37" s="334">
        <f t="shared" ca="1" si="211"/>
        <v>1765</v>
      </c>
      <c r="AV37" s="334">
        <f t="shared" ca="1" si="211"/>
        <v>1835.8333333333333</v>
      </c>
      <c r="AW37" s="334">
        <f t="shared" ca="1" si="211"/>
        <v>1906.6666666666665</v>
      </c>
      <c r="AX37" s="334">
        <f t="shared" ca="1" si="211"/>
        <v>1978.9166666666665</v>
      </c>
      <c r="AY37" s="334">
        <f t="shared" ca="1" si="211"/>
        <v>2051.1666666666665</v>
      </c>
      <c r="AZ37" s="334">
        <f t="shared" ca="1" si="211"/>
        <v>2123.4166666666665</v>
      </c>
      <c r="BA37" s="334">
        <f t="shared" ca="1" si="211"/>
        <v>2195.6666666666665</v>
      </c>
      <c r="BB37" s="334">
        <f t="shared" ca="1" si="211"/>
        <v>2267.9166666666665</v>
      </c>
      <c r="BC37" s="335">
        <f ca="1">SUM(AQ37:BB37)</f>
        <v>22476.25</v>
      </c>
      <c r="BD37" s="334">
        <f t="shared" ref="BD37:BO37" ca="1" si="212">SUM(BD38:BD41)</f>
        <v>2340.166666666667</v>
      </c>
      <c r="BE37" s="334">
        <f t="shared" ca="1" si="212"/>
        <v>2617.9444444444448</v>
      </c>
      <c r="BF37" s="334">
        <f t="shared" ca="1" si="212"/>
        <v>2895.7222222222226</v>
      </c>
      <c r="BG37" s="334">
        <f t="shared" ca="1" si="212"/>
        <v>3173.5000000000005</v>
      </c>
      <c r="BH37" s="334">
        <f t="shared" ca="1" si="212"/>
        <v>3451.2777777777783</v>
      </c>
      <c r="BI37" s="334">
        <f t="shared" ca="1" si="212"/>
        <v>3729.0555555555561</v>
      </c>
      <c r="BJ37" s="334">
        <f t="shared" ca="1" si="212"/>
        <v>4006.8333333333339</v>
      </c>
      <c r="BK37" s="334">
        <f t="shared" ca="1" si="212"/>
        <v>4284.6111111111113</v>
      </c>
      <c r="BL37" s="334">
        <f t="shared" ca="1" si="212"/>
        <v>4562.3888888888887</v>
      </c>
      <c r="BM37" s="334">
        <f t="shared" ca="1" si="212"/>
        <v>4840.166666666667</v>
      </c>
      <c r="BN37" s="334">
        <f t="shared" ca="1" si="212"/>
        <v>5117.9444444444453</v>
      </c>
      <c r="BO37" s="334">
        <f t="shared" ca="1" si="212"/>
        <v>5395.7222222222226</v>
      </c>
      <c r="BP37" s="335">
        <f ca="1">SUM(BD37:BO37)</f>
        <v>46415.333333333328</v>
      </c>
      <c r="BQ37" s="334">
        <f t="shared" ref="BQ37:CB37" ca="1" si="213">SUM(BQ38:BQ41)</f>
        <v>5673.5</v>
      </c>
      <c r="BR37" s="334">
        <f t="shared" ca="1" si="213"/>
        <v>5956.833333333333</v>
      </c>
      <c r="BS37" s="334">
        <f t="shared" ca="1" si="213"/>
        <v>6240.1666666666661</v>
      </c>
      <c r="BT37" s="334">
        <f t="shared" ca="1" si="213"/>
        <v>6509.6111111111113</v>
      </c>
      <c r="BU37" s="334">
        <f t="shared" ca="1" si="213"/>
        <v>6779.0555555555566</v>
      </c>
      <c r="BV37" s="334">
        <f t="shared" ca="1" si="213"/>
        <v>7048.5</v>
      </c>
      <c r="BW37" s="334">
        <f t="shared" ca="1" si="213"/>
        <v>7317.9444444444443</v>
      </c>
      <c r="BX37" s="334">
        <f t="shared" ca="1" si="213"/>
        <v>7587.3888888888887</v>
      </c>
      <c r="BY37" s="334">
        <f t="shared" ca="1" si="213"/>
        <v>7856.8333333333339</v>
      </c>
      <c r="BZ37" s="334">
        <f t="shared" ca="1" si="213"/>
        <v>8126.2777777777774</v>
      </c>
      <c r="CA37" s="334">
        <f t="shared" ca="1" si="213"/>
        <v>8395.7222222222226</v>
      </c>
      <c r="CB37" s="334">
        <f t="shared" ca="1" si="213"/>
        <v>8665.1666666666679</v>
      </c>
      <c r="CC37" s="335">
        <f ca="1">SUM(BQ37:CB37)</f>
        <v>86157</v>
      </c>
      <c r="CD37" s="334">
        <f t="shared" ref="CD37:CO37" ca="1" si="214">SUM(CD38:CD41)</f>
        <v>8934.6111111111113</v>
      </c>
      <c r="CE37" s="334">
        <f t="shared" ca="1" si="214"/>
        <v>9209.7222222222226</v>
      </c>
      <c r="CF37" s="334">
        <f t="shared" ca="1" si="214"/>
        <v>9484.8333333333321</v>
      </c>
      <c r="CG37" s="334">
        <f t="shared" ca="1" si="214"/>
        <v>9759.6666666666661</v>
      </c>
      <c r="CH37" s="334">
        <f t="shared" ca="1" si="214"/>
        <v>10034.5</v>
      </c>
      <c r="CI37" s="334">
        <f t="shared" ca="1" si="214"/>
        <v>10309.333333333332</v>
      </c>
      <c r="CJ37" s="334">
        <f t="shared" ca="1" si="214"/>
        <v>10584.166666666668</v>
      </c>
      <c r="CK37" s="334">
        <f t="shared" ca="1" si="214"/>
        <v>10803.722222222223</v>
      </c>
      <c r="CL37" s="334">
        <f t="shared" ca="1" si="214"/>
        <v>11023.277777777777</v>
      </c>
      <c r="CM37" s="334">
        <f t="shared" ca="1" si="214"/>
        <v>11242.833333333334</v>
      </c>
      <c r="CN37" s="334">
        <f t="shared" ca="1" si="214"/>
        <v>11462.388888888891</v>
      </c>
      <c r="CO37" s="334">
        <f t="shared" ca="1" si="214"/>
        <v>11681.944444444445</v>
      </c>
      <c r="CP37" s="335">
        <f ca="1">SUM(CD37:CO37)</f>
        <v>124531</v>
      </c>
      <c r="CQ37" s="334">
        <f t="shared" ref="CQ37:DB37" ca="1" si="215">SUM(CQ38:CQ41)</f>
        <v>11901.5</v>
      </c>
      <c r="CR37" s="334">
        <f t="shared" ca="1" si="215"/>
        <v>12126.835555555557</v>
      </c>
      <c r="CS37" s="334">
        <f t="shared" ca="1" si="215"/>
        <v>12352.171111111113</v>
      </c>
      <c r="CT37" s="334">
        <f t="shared" ca="1" si="215"/>
        <v>12577.50666666667</v>
      </c>
      <c r="CU37" s="334">
        <f t="shared" ca="1" si="215"/>
        <v>12802.842222222225</v>
      </c>
      <c r="CV37" s="334">
        <f t="shared" ca="1" si="215"/>
        <v>13028.177777777782</v>
      </c>
      <c r="CW37" s="334">
        <f t="shared" ca="1" si="215"/>
        <v>13253.513333333338</v>
      </c>
      <c r="CX37" s="334">
        <f t="shared" ca="1" si="215"/>
        <v>13477.460000000005</v>
      </c>
      <c r="CY37" s="334">
        <f t="shared" ca="1" si="215"/>
        <v>13701.406666666673</v>
      </c>
      <c r="CZ37" s="334">
        <f t="shared" ca="1" si="215"/>
        <v>13925.35333333334</v>
      </c>
      <c r="DA37" s="334">
        <f t="shared" ca="1" si="215"/>
        <v>14149.300000000007</v>
      </c>
      <c r="DB37" s="334">
        <f t="shared" ca="1" si="215"/>
        <v>14373.246666666675</v>
      </c>
      <c r="DC37" s="335">
        <f ca="1">SUM(CQ37:DB37)</f>
        <v>157669.31333333341</v>
      </c>
    </row>
    <row r="38" spans="2:107">
      <c r="B38" s="183" t="str">
        <f>B32</f>
        <v>SaaS Phase</v>
      </c>
      <c r="C38" s="163">
        <f t="shared" ref="C38:C40" ca="1" si="216">P38+AC38+AP38+BC38+BP38+CC38+CP38+DC38</f>
        <v>13399.999999999998</v>
      </c>
      <c r="D38" s="164">
        <f ca="1">INDEX($D60:$CU60,MATCH(D$4,$D$54:$CU$54,0))</f>
        <v>0</v>
      </c>
      <c r="E38" s="164">
        <f t="shared" ref="E38:O38" ca="1" si="217">INDEX($D60:$CU60,MATCH(E$4,$D$54:$CU$54,0))</f>
        <v>0</v>
      </c>
      <c r="F38" s="164">
        <f t="shared" ca="1" si="217"/>
        <v>0</v>
      </c>
      <c r="G38" s="164">
        <f t="shared" ca="1" si="217"/>
        <v>13.888888888888889</v>
      </c>
      <c r="H38" s="164">
        <f t="shared" ca="1" si="217"/>
        <v>27.777777777777779</v>
      </c>
      <c r="I38" s="164">
        <f t="shared" ca="1" si="217"/>
        <v>41.666666666666664</v>
      </c>
      <c r="J38" s="164">
        <f t="shared" ca="1" si="217"/>
        <v>55.555555555555557</v>
      </c>
      <c r="K38" s="164">
        <f t="shared" ca="1" si="217"/>
        <v>69.444444444444443</v>
      </c>
      <c r="L38" s="164">
        <f t="shared" ca="1" si="217"/>
        <v>83.333333333333329</v>
      </c>
      <c r="M38" s="164">
        <f t="shared" ca="1" si="217"/>
        <v>97.222222222222214</v>
      </c>
      <c r="N38" s="164">
        <f t="shared" ca="1" si="217"/>
        <v>111.1111111111111</v>
      </c>
      <c r="O38" s="164">
        <f t="shared" ca="1" si="217"/>
        <v>124.99999999999999</v>
      </c>
      <c r="P38" s="330">
        <f ca="1">SUM(D38:O38)</f>
        <v>625</v>
      </c>
      <c r="Q38" s="164">
        <f ca="1">INDEX($D60:$CU60,MATCH(Q$4,$D$54:$CU$54,0))</f>
        <v>138.88888888888886</v>
      </c>
      <c r="R38" s="164">
        <f t="shared" ref="R38:AB38" ca="1" si="218">INDEX($D60:$CU60,MATCH(R$4,$D$54:$CU$54,0))</f>
        <v>152.77777777777777</v>
      </c>
      <c r="S38" s="164">
        <f t="shared" ca="1" si="218"/>
        <v>166.66666666666666</v>
      </c>
      <c r="T38" s="164">
        <f t="shared" ca="1" si="218"/>
        <v>180.83333333333334</v>
      </c>
      <c r="U38" s="164">
        <f t="shared" ca="1" si="218"/>
        <v>195</v>
      </c>
      <c r="V38" s="164">
        <f t="shared" ca="1" si="218"/>
        <v>209.16666666666666</v>
      </c>
      <c r="W38" s="164">
        <f t="shared" ca="1" si="218"/>
        <v>223.33333333333334</v>
      </c>
      <c r="X38" s="164">
        <f t="shared" ca="1" si="218"/>
        <v>223.33333333333334</v>
      </c>
      <c r="Y38" s="164">
        <f t="shared" ca="1" si="218"/>
        <v>223.33333333333334</v>
      </c>
      <c r="Z38" s="164">
        <f t="shared" ca="1" si="218"/>
        <v>223.33333333333334</v>
      </c>
      <c r="AA38" s="164">
        <f t="shared" ca="1" si="218"/>
        <v>223.33333333333334</v>
      </c>
      <c r="AB38" s="164">
        <f t="shared" ca="1" si="218"/>
        <v>223.33333333333334</v>
      </c>
      <c r="AC38" s="330">
        <f ca="1">SUM(Q38:AB38)</f>
        <v>2383.333333333333</v>
      </c>
      <c r="AD38" s="164">
        <f ca="1">INDEX($D60:$CU60,MATCH(AD$4,$D$54:$CU$54,0))</f>
        <v>223.33333333333334</v>
      </c>
      <c r="AE38" s="164">
        <f t="shared" ref="AE38:AO38" ca="1" si="219">INDEX($D60:$CU60,MATCH(AE$4,$D$54:$CU$54,0))</f>
        <v>223.33333333333334</v>
      </c>
      <c r="AF38" s="164">
        <f t="shared" ca="1" si="219"/>
        <v>223.33333333333334</v>
      </c>
      <c r="AG38" s="164">
        <f t="shared" ca="1" si="219"/>
        <v>223.33333333333334</v>
      </c>
      <c r="AH38" s="164">
        <f t="shared" ca="1" si="219"/>
        <v>223.33333333333334</v>
      </c>
      <c r="AI38" s="164">
        <f t="shared" ca="1" si="219"/>
        <v>223.33333333333334</v>
      </c>
      <c r="AJ38" s="164">
        <f t="shared" ca="1" si="219"/>
        <v>223.33333333333334</v>
      </c>
      <c r="AK38" s="164">
        <f t="shared" ca="1" si="219"/>
        <v>223.33333333333334</v>
      </c>
      <c r="AL38" s="164">
        <f t="shared" ca="1" si="219"/>
        <v>223.33333333333334</v>
      </c>
      <c r="AM38" s="164">
        <f t="shared" ca="1" si="219"/>
        <v>223.33333333333334</v>
      </c>
      <c r="AN38" s="164">
        <f t="shared" ca="1" si="219"/>
        <v>223.33333333333334</v>
      </c>
      <c r="AO38" s="164">
        <f t="shared" ca="1" si="219"/>
        <v>223.33333333333334</v>
      </c>
      <c r="AP38" s="330">
        <f ca="1">SUM(AD38:AO38)</f>
        <v>2680</v>
      </c>
      <c r="AQ38" s="164">
        <f ca="1">INDEX($D60:$CU60,MATCH(AQ$4,$D$54:$CU$54,0))</f>
        <v>223.33333333333334</v>
      </c>
      <c r="AR38" s="164">
        <f t="shared" ref="AR38:BB38" ca="1" si="220">INDEX($D60:$CU60,MATCH(AR$4,$D$54:$CU$54,0))</f>
        <v>223.33333333333334</v>
      </c>
      <c r="AS38" s="164">
        <f t="shared" ca="1" si="220"/>
        <v>223.33333333333334</v>
      </c>
      <c r="AT38" s="164">
        <f t="shared" ca="1" si="220"/>
        <v>223.33333333333334</v>
      </c>
      <c r="AU38" s="164">
        <f t="shared" ca="1" si="220"/>
        <v>223.33333333333334</v>
      </c>
      <c r="AV38" s="164">
        <f t="shared" ca="1" si="220"/>
        <v>223.33333333333334</v>
      </c>
      <c r="AW38" s="164">
        <f t="shared" ca="1" si="220"/>
        <v>223.33333333333334</v>
      </c>
      <c r="AX38" s="164">
        <f t="shared" ca="1" si="220"/>
        <v>223.33333333333334</v>
      </c>
      <c r="AY38" s="164">
        <f t="shared" ca="1" si="220"/>
        <v>223.33333333333334</v>
      </c>
      <c r="AZ38" s="164">
        <f t="shared" ca="1" si="220"/>
        <v>223.33333333333334</v>
      </c>
      <c r="BA38" s="164">
        <f t="shared" ca="1" si="220"/>
        <v>223.33333333333334</v>
      </c>
      <c r="BB38" s="164">
        <f t="shared" ca="1" si="220"/>
        <v>223.33333333333334</v>
      </c>
      <c r="BC38" s="330">
        <f ca="1">SUM(AQ38:BB38)</f>
        <v>2680</v>
      </c>
      <c r="BD38" s="164">
        <f ca="1">INDEX($D60:$CU60,MATCH(BD$4,$D$54:$CU$54,0))</f>
        <v>223.33333333333334</v>
      </c>
      <c r="BE38" s="164">
        <f t="shared" ref="BE38:BO38" ca="1" si="221">INDEX($D60:$CU60,MATCH(BE$4,$D$54:$CU$54,0))</f>
        <v>223.33333333333334</v>
      </c>
      <c r="BF38" s="164">
        <f t="shared" ca="1" si="221"/>
        <v>223.33333333333334</v>
      </c>
      <c r="BG38" s="164">
        <f t="shared" ca="1" si="221"/>
        <v>223.33333333333334</v>
      </c>
      <c r="BH38" s="164">
        <f t="shared" ca="1" si="221"/>
        <v>223.33333333333334</v>
      </c>
      <c r="BI38" s="164">
        <f t="shared" ca="1" si="221"/>
        <v>223.33333333333334</v>
      </c>
      <c r="BJ38" s="164">
        <f t="shared" ca="1" si="221"/>
        <v>223.33333333333334</v>
      </c>
      <c r="BK38" s="164">
        <f t="shared" ca="1" si="221"/>
        <v>223.33333333333334</v>
      </c>
      <c r="BL38" s="164">
        <f t="shared" ca="1" si="221"/>
        <v>223.33333333333334</v>
      </c>
      <c r="BM38" s="164">
        <f t="shared" ca="1" si="221"/>
        <v>223.33333333333334</v>
      </c>
      <c r="BN38" s="164">
        <f t="shared" ca="1" si="221"/>
        <v>223.33333333333334</v>
      </c>
      <c r="BO38" s="164">
        <f t="shared" ca="1" si="221"/>
        <v>223.33333333333334</v>
      </c>
      <c r="BP38" s="330">
        <f ca="1">SUM(BD38:BO38)</f>
        <v>2680</v>
      </c>
      <c r="BQ38" s="164">
        <f ca="1">INDEX($D60:$CU60,MATCH(BQ$4,$D$54:$CU$54,0))</f>
        <v>223.33333333333334</v>
      </c>
      <c r="BR38" s="164">
        <f t="shared" ref="BR38:CB38" ca="1" si="222">INDEX($D60:$CU60,MATCH(BR$4,$D$54:$CU$54,0))</f>
        <v>223.33333333333334</v>
      </c>
      <c r="BS38" s="164">
        <f t="shared" ca="1" si="222"/>
        <v>223.33333333333334</v>
      </c>
      <c r="BT38" s="164">
        <f t="shared" ca="1" si="222"/>
        <v>209.44444444444443</v>
      </c>
      <c r="BU38" s="164">
        <f t="shared" ca="1" si="222"/>
        <v>195.55555555555554</v>
      </c>
      <c r="BV38" s="164">
        <f t="shared" ca="1" si="222"/>
        <v>181.66666666666666</v>
      </c>
      <c r="BW38" s="164">
        <f t="shared" ca="1" si="222"/>
        <v>167.77777777777777</v>
      </c>
      <c r="BX38" s="164">
        <f t="shared" ca="1" si="222"/>
        <v>153.88888888888886</v>
      </c>
      <c r="BY38" s="164">
        <f t="shared" ca="1" si="222"/>
        <v>140</v>
      </c>
      <c r="BZ38" s="164">
        <f t="shared" ca="1" si="222"/>
        <v>126.11111111111111</v>
      </c>
      <c r="CA38" s="164">
        <f t="shared" ca="1" si="222"/>
        <v>112.22222222222223</v>
      </c>
      <c r="CB38" s="164">
        <f t="shared" ca="1" si="222"/>
        <v>98.333333333333329</v>
      </c>
      <c r="CC38" s="330">
        <f ca="1">SUM(BQ38:CB38)</f>
        <v>2055</v>
      </c>
      <c r="CD38" s="164">
        <f ca="1">INDEX($D60:$CU60,MATCH(CD$4,$D$54:$CU$54,0))</f>
        <v>84.444444444444443</v>
      </c>
      <c r="CE38" s="164">
        <f t="shared" ref="CE38:CO38" ca="1" si="223">INDEX($D60:$CU60,MATCH(CE$4,$D$54:$CU$54,0))</f>
        <v>70.555555555555571</v>
      </c>
      <c r="CF38" s="164">
        <f t="shared" ca="1" si="223"/>
        <v>56.666666666666664</v>
      </c>
      <c r="CG38" s="164">
        <f t="shared" ca="1" si="223"/>
        <v>42.5</v>
      </c>
      <c r="CH38" s="164">
        <f t="shared" ca="1" si="223"/>
        <v>28.333333333333332</v>
      </c>
      <c r="CI38" s="164">
        <f t="shared" ca="1" si="223"/>
        <v>14.166666666666666</v>
      </c>
      <c r="CJ38" s="164">
        <f t="shared" ca="1" si="223"/>
        <v>0</v>
      </c>
      <c r="CK38" s="164">
        <f t="shared" ca="1" si="223"/>
        <v>0</v>
      </c>
      <c r="CL38" s="164">
        <f t="shared" ca="1" si="223"/>
        <v>0</v>
      </c>
      <c r="CM38" s="164">
        <f t="shared" ca="1" si="223"/>
        <v>0</v>
      </c>
      <c r="CN38" s="164">
        <f t="shared" ca="1" si="223"/>
        <v>0</v>
      </c>
      <c r="CO38" s="164">
        <f t="shared" ca="1" si="223"/>
        <v>0</v>
      </c>
      <c r="CP38" s="330">
        <f ca="1">SUM(CD38:CO38)</f>
        <v>296.66666666666669</v>
      </c>
      <c r="CQ38" s="164">
        <f ca="1">INDEX($D60:$CU60,MATCH(CQ$4,$D$54:$CU$54,0))</f>
        <v>0</v>
      </c>
      <c r="CR38" s="164">
        <f t="shared" ref="CR38:DB38" ca="1" si="224">INDEX($D60:$CU60,MATCH(CR$4,$D$54:$CU$54,0))</f>
        <v>0</v>
      </c>
      <c r="CS38" s="164">
        <f t="shared" ca="1" si="224"/>
        <v>0</v>
      </c>
      <c r="CT38" s="164">
        <f t="shared" ca="1" si="224"/>
        <v>0</v>
      </c>
      <c r="CU38" s="164">
        <f t="shared" ca="1" si="224"/>
        <v>0</v>
      </c>
      <c r="CV38" s="164">
        <f t="shared" ca="1" si="224"/>
        <v>0</v>
      </c>
      <c r="CW38" s="164">
        <f t="shared" ca="1" si="224"/>
        <v>0</v>
      </c>
      <c r="CX38" s="164">
        <f t="shared" ca="1" si="224"/>
        <v>0</v>
      </c>
      <c r="CY38" s="164">
        <f t="shared" ca="1" si="224"/>
        <v>0</v>
      </c>
      <c r="CZ38" s="164">
        <f t="shared" ca="1" si="224"/>
        <v>0</v>
      </c>
      <c r="DA38" s="164">
        <f t="shared" ca="1" si="224"/>
        <v>0</v>
      </c>
      <c r="DB38" s="164">
        <f t="shared" ca="1" si="224"/>
        <v>0</v>
      </c>
      <c r="DC38" s="330">
        <f ca="1">SUM(CQ38:DB38)</f>
        <v>0</v>
      </c>
    </row>
    <row r="39" spans="2:107">
      <c r="B39" s="183" t="str">
        <f>B33</f>
        <v>PaaS Phase</v>
      </c>
      <c r="C39" s="163">
        <f t="shared" ca="1" si="216"/>
        <v>121404.24999999999</v>
      </c>
      <c r="D39" s="164">
        <f t="shared" ref="D39:O40" ca="1" si="225">INDEX($D61:$CU61,MATCH(D$4,$D$54:$CU$54,0))</f>
        <v>0</v>
      </c>
      <c r="E39" s="164">
        <f t="shared" ca="1" si="225"/>
        <v>0</v>
      </c>
      <c r="F39" s="164">
        <f t="shared" ca="1" si="225"/>
        <v>0</v>
      </c>
      <c r="G39" s="164">
        <f t="shared" ca="1" si="225"/>
        <v>0</v>
      </c>
      <c r="H39" s="164">
        <f t="shared" ca="1" si="225"/>
        <v>0</v>
      </c>
      <c r="I39" s="164">
        <f t="shared" ca="1" si="225"/>
        <v>0</v>
      </c>
      <c r="J39" s="164">
        <f t="shared" ca="1" si="225"/>
        <v>0</v>
      </c>
      <c r="K39" s="164">
        <f t="shared" ca="1" si="225"/>
        <v>0</v>
      </c>
      <c r="L39" s="164">
        <f t="shared" ca="1" si="225"/>
        <v>0</v>
      </c>
      <c r="M39" s="164">
        <f t="shared" ca="1" si="225"/>
        <v>0</v>
      </c>
      <c r="N39" s="164">
        <f t="shared" ca="1" si="225"/>
        <v>0</v>
      </c>
      <c r="O39" s="164">
        <f t="shared" ca="1" si="225"/>
        <v>0</v>
      </c>
      <c r="P39" s="330">
        <f t="shared" ref="P39:P40" ca="1" si="226">SUM(D39:O39)</f>
        <v>0</v>
      </c>
      <c r="Q39" s="164">
        <f t="shared" ref="Q39:AB39" ca="1" si="227">INDEX($D61:$CU61,MATCH(Q$4,$D$54:$CU$54,0))</f>
        <v>0</v>
      </c>
      <c r="R39" s="164">
        <f t="shared" ca="1" si="227"/>
        <v>0</v>
      </c>
      <c r="S39" s="164">
        <f t="shared" ca="1" si="227"/>
        <v>0</v>
      </c>
      <c r="T39" s="164">
        <f t="shared" ca="1" si="227"/>
        <v>0</v>
      </c>
      <c r="U39" s="164">
        <f t="shared" ca="1" si="227"/>
        <v>0</v>
      </c>
      <c r="V39" s="164">
        <f t="shared" ca="1" si="227"/>
        <v>0</v>
      </c>
      <c r="W39" s="164">
        <f t="shared" ca="1" si="227"/>
        <v>0</v>
      </c>
      <c r="X39" s="164">
        <f t="shared" ca="1" si="227"/>
        <v>69.444444444444443</v>
      </c>
      <c r="Y39" s="164">
        <f t="shared" ca="1" si="227"/>
        <v>138.88888888888889</v>
      </c>
      <c r="Z39" s="164">
        <f t="shared" ca="1" si="227"/>
        <v>208.33333333333334</v>
      </c>
      <c r="AA39" s="164">
        <f t="shared" ca="1" si="227"/>
        <v>277.77777777777777</v>
      </c>
      <c r="AB39" s="164">
        <f t="shared" ca="1" si="227"/>
        <v>347.22222222222229</v>
      </c>
      <c r="AC39" s="330">
        <f t="shared" ref="AC39:AC40" ca="1" si="228">SUM(Q39:AB39)</f>
        <v>1041.6666666666665</v>
      </c>
      <c r="AD39" s="164">
        <f t="shared" ref="AD39:AO39" ca="1" si="229">INDEX($D61:$CU61,MATCH(AD$4,$D$54:$CU$54,0))</f>
        <v>416.66666666666674</v>
      </c>
      <c r="AE39" s="164">
        <f t="shared" ca="1" si="229"/>
        <v>486.1111111111112</v>
      </c>
      <c r="AF39" s="164">
        <f t="shared" ca="1" si="229"/>
        <v>555.55555555555554</v>
      </c>
      <c r="AG39" s="164">
        <f t="shared" ca="1" si="229"/>
        <v>625</v>
      </c>
      <c r="AH39" s="164">
        <f t="shared" ca="1" si="229"/>
        <v>694.44444444444446</v>
      </c>
      <c r="AI39" s="164">
        <f t="shared" ca="1" si="229"/>
        <v>763.8888888888888</v>
      </c>
      <c r="AJ39" s="164">
        <f t="shared" ca="1" si="229"/>
        <v>833.33333333333326</v>
      </c>
      <c r="AK39" s="164">
        <f t="shared" ca="1" si="229"/>
        <v>904.16666666666652</v>
      </c>
      <c r="AL39" s="164">
        <f t="shared" ca="1" si="229"/>
        <v>974.99999999999989</v>
      </c>
      <c r="AM39" s="164">
        <f t="shared" ca="1" si="229"/>
        <v>1045.8333333333333</v>
      </c>
      <c r="AN39" s="164">
        <f t="shared" ca="1" si="229"/>
        <v>1116.6666666666667</v>
      </c>
      <c r="AO39" s="164">
        <f t="shared" ca="1" si="229"/>
        <v>1187.5</v>
      </c>
      <c r="AP39" s="330">
        <f t="shared" ref="AP39:AP40" ca="1" si="230">SUM(AD39:AO39)</f>
        <v>9604.1666666666661</v>
      </c>
      <c r="AQ39" s="164">
        <f t="shared" ref="AQ39:BB39" ca="1" si="231">INDEX($D61:$CU61,MATCH(AQ$4,$D$54:$CU$54,0))</f>
        <v>1258.3333333333333</v>
      </c>
      <c r="AR39" s="164">
        <f t="shared" ca="1" si="231"/>
        <v>1329.1666666666667</v>
      </c>
      <c r="AS39" s="164">
        <f t="shared" ca="1" si="231"/>
        <v>1400</v>
      </c>
      <c r="AT39" s="164">
        <f t="shared" ca="1" si="231"/>
        <v>1470.8333333333333</v>
      </c>
      <c r="AU39" s="164">
        <f t="shared" ca="1" si="231"/>
        <v>1541.6666666666667</v>
      </c>
      <c r="AV39" s="164">
        <f t="shared" ca="1" si="231"/>
        <v>1612.5</v>
      </c>
      <c r="AW39" s="164">
        <f t="shared" ca="1" si="231"/>
        <v>1683.3333333333333</v>
      </c>
      <c r="AX39" s="164">
        <f t="shared" ca="1" si="231"/>
        <v>1755.5833333333333</v>
      </c>
      <c r="AY39" s="164">
        <f t="shared" ca="1" si="231"/>
        <v>1827.8333333333333</v>
      </c>
      <c r="AZ39" s="164">
        <f t="shared" ca="1" si="231"/>
        <v>1900.0833333333333</v>
      </c>
      <c r="BA39" s="164">
        <f t="shared" ca="1" si="231"/>
        <v>1972.3333333333333</v>
      </c>
      <c r="BB39" s="164">
        <f t="shared" ca="1" si="231"/>
        <v>2044.5833333333333</v>
      </c>
      <c r="BC39" s="330">
        <f t="shared" ref="BC39:BC40" ca="1" si="232">SUM(AQ39:BB39)</f>
        <v>19796.25</v>
      </c>
      <c r="BD39" s="164">
        <f t="shared" ref="BD39:BO39" ca="1" si="233">INDEX($D61:$CU61,MATCH(BD$4,$D$54:$CU$54,0))</f>
        <v>2116.8333333333335</v>
      </c>
      <c r="BE39" s="164">
        <f t="shared" ca="1" si="233"/>
        <v>2116.8333333333335</v>
      </c>
      <c r="BF39" s="164">
        <f t="shared" ca="1" si="233"/>
        <v>2116.8333333333335</v>
      </c>
      <c r="BG39" s="164">
        <f t="shared" ca="1" si="233"/>
        <v>2116.8333333333335</v>
      </c>
      <c r="BH39" s="164">
        <f t="shared" ca="1" si="233"/>
        <v>2116.8333333333335</v>
      </c>
      <c r="BI39" s="164">
        <f t="shared" ca="1" si="233"/>
        <v>2116.8333333333335</v>
      </c>
      <c r="BJ39" s="164">
        <f t="shared" ca="1" si="233"/>
        <v>2116.8333333333335</v>
      </c>
      <c r="BK39" s="164">
        <f t="shared" ca="1" si="233"/>
        <v>2116.8333333333335</v>
      </c>
      <c r="BL39" s="164">
        <f t="shared" ca="1" si="233"/>
        <v>2116.8333333333335</v>
      </c>
      <c r="BM39" s="164">
        <f t="shared" ca="1" si="233"/>
        <v>2116.8333333333335</v>
      </c>
      <c r="BN39" s="164">
        <f t="shared" ca="1" si="233"/>
        <v>2116.8333333333335</v>
      </c>
      <c r="BO39" s="164">
        <f t="shared" ca="1" si="233"/>
        <v>2116.8333333333335</v>
      </c>
      <c r="BP39" s="330">
        <f t="shared" ref="BP39:BP40" ca="1" si="234">SUM(BD39:BO39)</f>
        <v>25401.999999999996</v>
      </c>
      <c r="BQ39" s="164">
        <f t="shared" ref="BQ39:CB39" ca="1" si="235">INDEX($D61:$CU61,MATCH(BQ$4,$D$54:$CU$54,0))</f>
        <v>2116.8333333333335</v>
      </c>
      <c r="BR39" s="164">
        <f t="shared" ca="1" si="235"/>
        <v>2116.8333333333335</v>
      </c>
      <c r="BS39" s="164">
        <f t="shared" ca="1" si="235"/>
        <v>2116.8333333333335</v>
      </c>
      <c r="BT39" s="164">
        <f t="shared" ca="1" si="235"/>
        <v>2116.8333333333335</v>
      </c>
      <c r="BU39" s="164">
        <f t="shared" ca="1" si="235"/>
        <v>2116.8333333333335</v>
      </c>
      <c r="BV39" s="164">
        <f t="shared" ca="1" si="235"/>
        <v>2116.8333333333335</v>
      </c>
      <c r="BW39" s="164">
        <f t="shared" ca="1" si="235"/>
        <v>2116.8333333333335</v>
      </c>
      <c r="BX39" s="164">
        <f t="shared" ca="1" si="235"/>
        <v>2116.8333333333335</v>
      </c>
      <c r="BY39" s="164">
        <f t="shared" ca="1" si="235"/>
        <v>2116.8333333333335</v>
      </c>
      <c r="BZ39" s="164">
        <f t="shared" ca="1" si="235"/>
        <v>2116.8333333333335</v>
      </c>
      <c r="CA39" s="164">
        <f t="shared" ca="1" si="235"/>
        <v>2116.8333333333335</v>
      </c>
      <c r="CB39" s="164">
        <f t="shared" ca="1" si="235"/>
        <v>2116.8333333333335</v>
      </c>
      <c r="CC39" s="330">
        <f t="shared" ref="CC39:CC40" ca="1" si="236">SUM(BQ39:CB39)</f>
        <v>25401.999999999996</v>
      </c>
      <c r="CD39" s="164">
        <f t="shared" ref="CD39:CO39" ca="1" si="237">INDEX($D61:$CU61,MATCH(CD$4,$D$54:$CU$54,0))</f>
        <v>2116.8333333333335</v>
      </c>
      <c r="CE39" s="164">
        <f t="shared" ca="1" si="237"/>
        <v>2116.8333333333335</v>
      </c>
      <c r="CF39" s="164">
        <f t="shared" ca="1" si="237"/>
        <v>2116.8333333333335</v>
      </c>
      <c r="CG39" s="164">
        <f t="shared" ca="1" si="237"/>
        <v>2116.8333333333335</v>
      </c>
      <c r="CH39" s="164">
        <f t="shared" ca="1" si="237"/>
        <v>2116.8333333333335</v>
      </c>
      <c r="CI39" s="164">
        <f t="shared" ca="1" si="237"/>
        <v>2116.8333333333335</v>
      </c>
      <c r="CJ39" s="164">
        <f t="shared" ca="1" si="237"/>
        <v>2116.8333333333335</v>
      </c>
      <c r="CK39" s="164">
        <f t="shared" ca="1" si="237"/>
        <v>2047.3888888888889</v>
      </c>
      <c r="CL39" s="164">
        <f t="shared" ca="1" si="237"/>
        <v>1977.9444444444443</v>
      </c>
      <c r="CM39" s="164">
        <f t="shared" ca="1" si="237"/>
        <v>1908.5</v>
      </c>
      <c r="CN39" s="164">
        <f t="shared" ca="1" si="237"/>
        <v>1839.0555555555557</v>
      </c>
      <c r="CO39" s="164">
        <f t="shared" ca="1" si="237"/>
        <v>1769.6111111111111</v>
      </c>
      <c r="CP39" s="330">
        <f t="shared" ref="CP39:CP40" ca="1" si="238">SUM(CD39:CO39)</f>
        <v>24360.333333333336</v>
      </c>
      <c r="CQ39" s="164">
        <f t="shared" ref="CQ39:DB39" ca="1" si="239">INDEX($D61:$CU61,MATCH(CQ$4,$D$54:$CU$54,0))</f>
        <v>1700.1666666666667</v>
      </c>
      <c r="CR39" s="164">
        <f t="shared" ca="1" si="239"/>
        <v>1630.7222222222224</v>
      </c>
      <c r="CS39" s="164">
        <f t="shared" ca="1" si="239"/>
        <v>1561.2777777777778</v>
      </c>
      <c r="CT39" s="164">
        <f t="shared" ca="1" si="239"/>
        <v>1491.8333333333333</v>
      </c>
      <c r="CU39" s="164">
        <f t="shared" ca="1" si="239"/>
        <v>1422.3888888888891</v>
      </c>
      <c r="CV39" s="164">
        <f t="shared" ca="1" si="239"/>
        <v>1352.9444444444446</v>
      </c>
      <c r="CW39" s="164">
        <f t="shared" ca="1" si="239"/>
        <v>1283.5</v>
      </c>
      <c r="CX39" s="164">
        <f t="shared" ca="1" si="239"/>
        <v>1212.6666666666667</v>
      </c>
      <c r="CY39" s="164">
        <f t="shared" ca="1" si="239"/>
        <v>1141.8333333333333</v>
      </c>
      <c r="CZ39" s="164">
        <f t="shared" ca="1" si="239"/>
        <v>1071</v>
      </c>
      <c r="DA39" s="164">
        <f t="shared" ca="1" si="239"/>
        <v>1000.1666666666666</v>
      </c>
      <c r="DB39" s="164">
        <f t="shared" ca="1" si="239"/>
        <v>929.33333333333337</v>
      </c>
      <c r="DC39" s="330">
        <f t="shared" ref="DC39:DC40" ca="1" si="240">SUM(CQ39:DB39)</f>
        <v>15797.833333333334</v>
      </c>
    </row>
    <row r="40" spans="2:107">
      <c r="B40" s="183" t="str">
        <f>B34</f>
        <v>Baas Phase</v>
      </c>
      <c r="C40" s="163">
        <f t="shared" ca="1" si="216"/>
        <v>318778.81333333335</v>
      </c>
      <c r="D40" s="164">
        <f t="shared" ca="1" si="225"/>
        <v>0</v>
      </c>
      <c r="E40" s="164">
        <f t="shared" ca="1" si="225"/>
        <v>0</v>
      </c>
      <c r="F40" s="164">
        <f t="shared" ca="1" si="225"/>
        <v>0</v>
      </c>
      <c r="G40" s="164">
        <f t="shared" ca="1" si="225"/>
        <v>0</v>
      </c>
      <c r="H40" s="164">
        <f t="shared" ca="1" si="225"/>
        <v>0</v>
      </c>
      <c r="I40" s="164">
        <f t="shared" ca="1" si="225"/>
        <v>0</v>
      </c>
      <c r="J40" s="164">
        <f t="shared" ca="1" si="225"/>
        <v>0</v>
      </c>
      <c r="K40" s="164">
        <f t="shared" ca="1" si="225"/>
        <v>0</v>
      </c>
      <c r="L40" s="164">
        <f t="shared" ca="1" si="225"/>
        <v>0</v>
      </c>
      <c r="M40" s="164">
        <f t="shared" ca="1" si="225"/>
        <v>0</v>
      </c>
      <c r="N40" s="164">
        <f t="shared" ca="1" si="225"/>
        <v>0</v>
      </c>
      <c r="O40" s="164">
        <f t="shared" ca="1" si="225"/>
        <v>0</v>
      </c>
      <c r="P40" s="330">
        <f t="shared" ca="1" si="226"/>
        <v>0</v>
      </c>
      <c r="Q40" s="164">
        <f t="shared" ref="Q40:AB40" ca="1" si="241">INDEX($D62:$CU62,MATCH(Q$4,$D$54:$CU$54,0))</f>
        <v>0</v>
      </c>
      <c r="R40" s="164">
        <f t="shared" ca="1" si="241"/>
        <v>0</v>
      </c>
      <c r="S40" s="164">
        <f t="shared" ca="1" si="241"/>
        <v>0</v>
      </c>
      <c r="T40" s="164">
        <f t="shared" ca="1" si="241"/>
        <v>0</v>
      </c>
      <c r="U40" s="164">
        <f t="shared" ca="1" si="241"/>
        <v>0</v>
      </c>
      <c r="V40" s="164">
        <f t="shared" ca="1" si="241"/>
        <v>0</v>
      </c>
      <c r="W40" s="164">
        <f t="shared" ca="1" si="241"/>
        <v>0</v>
      </c>
      <c r="X40" s="164">
        <f t="shared" ca="1" si="241"/>
        <v>0</v>
      </c>
      <c r="Y40" s="164">
        <f t="shared" ca="1" si="241"/>
        <v>0</v>
      </c>
      <c r="Z40" s="164">
        <f t="shared" ca="1" si="241"/>
        <v>0</v>
      </c>
      <c r="AA40" s="164">
        <f t="shared" ca="1" si="241"/>
        <v>0</v>
      </c>
      <c r="AB40" s="164">
        <f t="shared" ca="1" si="241"/>
        <v>0</v>
      </c>
      <c r="AC40" s="330">
        <f t="shared" ca="1" si="228"/>
        <v>0</v>
      </c>
      <c r="AD40" s="164">
        <f t="shared" ref="AD40:AO40" ca="1" si="242">INDEX($D62:$CU62,MATCH(AD$4,$D$54:$CU$54,0))</f>
        <v>0</v>
      </c>
      <c r="AE40" s="164">
        <f t="shared" ca="1" si="242"/>
        <v>0</v>
      </c>
      <c r="AF40" s="164">
        <f t="shared" ca="1" si="242"/>
        <v>0</v>
      </c>
      <c r="AG40" s="164">
        <f t="shared" ca="1" si="242"/>
        <v>0</v>
      </c>
      <c r="AH40" s="164">
        <f t="shared" ca="1" si="242"/>
        <v>0</v>
      </c>
      <c r="AI40" s="164">
        <f t="shared" ca="1" si="242"/>
        <v>0</v>
      </c>
      <c r="AJ40" s="164">
        <f t="shared" ca="1" si="242"/>
        <v>0</v>
      </c>
      <c r="AK40" s="164">
        <f t="shared" ca="1" si="242"/>
        <v>0</v>
      </c>
      <c r="AL40" s="164">
        <f t="shared" ca="1" si="242"/>
        <v>0</v>
      </c>
      <c r="AM40" s="164">
        <f t="shared" ca="1" si="242"/>
        <v>0</v>
      </c>
      <c r="AN40" s="164">
        <f t="shared" ca="1" si="242"/>
        <v>0</v>
      </c>
      <c r="AO40" s="164">
        <f t="shared" ca="1" si="242"/>
        <v>0</v>
      </c>
      <c r="AP40" s="330">
        <f t="shared" ca="1" si="230"/>
        <v>0</v>
      </c>
      <c r="AQ40" s="164">
        <f t="shared" ref="AQ40:BB40" ca="1" si="243">INDEX($D62:$CU62,MATCH(AQ$4,$D$54:$CU$54,0))</f>
        <v>0</v>
      </c>
      <c r="AR40" s="164">
        <f t="shared" ca="1" si="243"/>
        <v>0</v>
      </c>
      <c r="AS40" s="164">
        <f t="shared" ca="1" si="243"/>
        <v>0</v>
      </c>
      <c r="AT40" s="164">
        <f t="shared" ca="1" si="243"/>
        <v>0</v>
      </c>
      <c r="AU40" s="164">
        <f t="shared" ca="1" si="243"/>
        <v>0</v>
      </c>
      <c r="AV40" s="164">
        <f t="shared" ca="1" si="243"/>
        <v>0</v>
      </c>
      <c r="AW40" s="164">
        <f t="shared" ca="1" si="243"/>
        <v>0</v>
      </c>
      <c r="AX40" s="164">
        <f t="shared" ca="1" si="243"/>
        <v>0</v>
      </c>
      <c r="AY40" s="164">
        <f t="shared" ca="1" si="243"/>
        <v>0</v>
      </c>
      <c r="AZ40" s="164">
        <f t="shared" ca="1" si="243"/>
        <v>0</v>
      </c>
      <c r="BA40" s="164">
        <f t="shared" ca="1" si="243"/>
        <v>0</v>
      </c>
      <c r="BB40" s="164">
        <f t="shared" ca="1" si="243"/>
        <v>0</v>
      </c>
      <c r="BC40" s="330">
        <f t="shared" ca="1" si="232"/>
        <v>0</v>
      </c>
      <c r="BD40" s="164">
        <f t="shared" ref="BD40:BO40" ca="1" si="244">INDEX($D62:$CU62,MATCH(BD$4,$D$54:$CU$54,0))</f>
        <v>0</v>
      </c>
      <c r="BE40" s="164">
        <f t="shared" ca="1" si="244"/>
        <v>277.77777777777777</v>
      </c>
      <c r="BF40" s="164">
        <f t="shared" ca="1" si="244"/>
        <v>555.55555555555554</v>
      </c>
      <c r="BG40" s="164">
        <f t="shared" ca="1" si="244"/>
        <v>833.33333333333337</v>
      </c>
      <c r="BH40" s="164">
        <f t="shared" ca="1" si="244"/>
        <v>1111.1111111111111</v>
      </c>
      <c r="BI40" s="164">
        <f t="shared" ca="1" si="244"/>
        <v>1388.8888888888891</v>
      </c>
      <c r="BJ40" s="164">
        <f t="shared" ca="1" si="244"/>
        <v>1666.666666666667</v>
      </c>
      <c r="BK40" s="164">
        <f t="shared" ca="1" si="244"/>
        <v>1944.4444444444448</v>
      </c>
      <c r="BL40" s="164">
        <f t="shared" ca="1" si="244"/>
        <v>2222.2222222222222</v>
      </c>
      <c r="BM40" s="164">
        <f t="shared" ca="1" si="244"/>
        <v>2500</v>
      </c>
      <c r="BN40" s="164">
        <f t="shared" ca="1" si="244"/>
        <v>2777.7777777777778</v>
      </c>
      <c r="BO40" s="164">
        <f t="shared" ca="1" si="244"/>
        <v>3055.5555555555552</v>
      </c>
      <c r="BP40" s="330">
        <f t="shared" ca="1" si="234"/>
        <v>18333.333333333332</v>
      </c>
      <c r="BQ40" s="164">
        <f t="shared" ref="BQ40:CB40" ca="1" si="245">INDEX($D62:$CU62,MATCH(BQ$4,$D$54:$CU$54,0))</f>
        <v>3333.333333333333</v>
      </c>
      <c r="BR40" s="164">
        <f t="shared" ca="1" si="245"/>
        <v>3616.6666666666661</v>
      </c>
      <c r="BS40" s="164">
        <f t="shared" ca="1" si="245"/>
        <v>3899.9999999999995</v>
      </c>
      <c r="BT40" s="164">
        <f t="shared" ca="1" si="245"/>
        <v>4183.333333333333</v>
      </c>
      <c r="BU40" s="164">
        <f t="shared" ca="1" si="245"/>
        <v>4466.666666666667</v>
      </c>
      <c r="BV40" s="164">
        <f t="shared" ca="1" si="245"/>
        <v>4750</v>
      </c>
      <c r="BW40" s="164">
        <f t="shared" ca="1" si="245"/>
        <v>5033.333333333333</v>
      </c>
      <c r="BX40" s="164">
        <f t="shared" ca="1" si="245"/>
        <v>5316.666666666667</v>
      </c>
      <c r="BY40" s="164">
        <f t="shared" ca="1" si="245"/>
        <v>5600</v>
      </c>
      <c r="BZ40" s="164">
        <f t="shared" ca="1" si="245"/>
        <v>5883.333333333333</v>
      </c>
      <c r="CA40" s="164">
        <f t="shared" ca="1" si="245"/>
        <v>6166.666666666667</v>
      </c>
      <c r="CB40" s="164">
        <f t="shared" ca="1" si="245"/>
        <v>6450</v>
      </c>
      <c r="CC40" s="330">
        <f t="shared" ca="1" si="236"/>
        <v>58700</v>
      </c>
      <c r="CD40" s="164">
        <f t="shared" ref="CD40:CO40" ca="1" si="246">INDEX($D62:$CU62,MATCH(CD$4,$D$54:$CU$54,0))</f>
        <v>6733.333333333333</v>
      </c>
      <c r="CE40" s="164">
        <f t="shared" ca="1" si="246"/>
        <v>7022.333333333333</v>
      </c>
      <c r="CF40" s="164">
        <f t="shared" ca="1" si="246"/>
        <v>7311.333333333333</v>
      </c>
      <c r="CG40" s="164">
        <f t="shared" ca="1" si="246"/>
        <v>7600.333333333333</v>
      </c>
      <c r="CH40" s="164">
        <f t="shared" ca="1" si="246"/>
        <v>7889.333333333333</v>
      </c>
      <c r="CI40" s="164">
        <f t="shared" ca="1" si="246"/>
        <v>8178.333333333333</v>
      </c>
      <c r="CJ40" s="164">
        <f t="shared" ca="1" si="246"/>
        <v>8467.3333333333339</v>
      </c>
      <c r="CK40" s="164">
        <f t="shared" ca="1" si="246"/>
        <v>8756.3333333333339</v>
      </c>
      <c r="CL40" s="164">
        <f t="shared" ca="1" si="246"/>
        <v>9045.3333333333339</v>
      </c>
      <c r="CM40" s="164">
        <f t="shared" ca="1" si="246"/>
        <v>9334.3333333333339</v>
      </c>
      <c r="CN40" s="164">
        <f t="shared" ca="1" si="246"/>
        <v>9623.3333333333339</v>
      </c>
      <c r="CO40" s="164">
        <f t="shared" ca="1" si="246"/>
        <v>9912.3333333333339</v>
      </c>
      <c r="CP40" s="330">
        <f t="shared" ca="1" si="238"/>
        <v>99873.999999999985</v>
      </c>
      <c r="CQ40" s="164">
        <f t="shared" ref="CQ40:DB40" ca="1" si="247">INDEX($D62:$CU62,MATCH(CQ$4,$D$54:$CU$54,0))</f>
        <v>10201.333333333334</v>
      </c>
      <c r="CR40" s="164">
        <f t="shared" ca="1" si="247"/>
        <v>10496.113333333335</v>
      </c>
      <c r="CS40" s="164">
        <f t="shared" ca="1" si="247"/>
        <v>10790.893333333335</v>
      </c>
      <c r="CT40" s="164">
        <f t="shared" ca="1" si="247"/>
        <v>11085.673333333336</v>
      </c>
      <c r="CU40" s="164">
        <f t="shared" ca="1" si="247"/>
        <v>11380.453333333337</v>
      </c>
      <c r="CV40" s="164">
        <f t="shared" ca="1" si="247"/>
        <v>11675.233333333337</v>
      </c>
      <c r="CW40" s="164">
        <f t="shared" ca="1" si="247"/>
        <v>11970.013333333338</v>
      </c>
      <c r="CX40" s="164">
        <f t="shared" ca="1" si="247"/>
        <v>12264.793333333339</v>
      </c>
      <c r="CY40" s="164">
        <f t="shared" ca="1" si="247"/>
        <v>12559.573333333339</v>
      </c>
      <c r="CZ40" s="164">
        <f t="shared" ca="1" si="247"/>
        <v>12854.35333333334</v>
      </c>
      <c r="DA40" s="164">
        <f t="shared" ca="1" si="247"/>
        <v>13149.13333333334</v>
      </c>
      <c r="DB40" s="164">
        <f t="shared" ca="1" si="247"/>
        <v>13443.913333333341</v>
      </c>
      <c r="DC40" s="330">
        <f t="shared" ca="1" si="240"/>
        <v>141871.48000000004</v>
      </c>
    </row>
    <row r="41" spans="2:107">
      <c r="B41" s="184"/>
      <c r="C41" s="165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331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331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331"/>
      <c r="AQ41" s="124"/>
      <c r="AR41" s="124"/>
      <c r="AS41" s="124"/>
      <c r="AT41" s="124"/>
      <c r="AU41" s="124"/>
      <c r="AV41" s="124"/>
      <c r="AW41" s="124"/>
      <c r="AX41" s="124"/>
      <c r="AY41" s="124"/>
      <c r="AZ41" s="124"/>
      <c r="BA41" s="124"/>
      <c r="BB41" s="124"/>
      <c r="BC41" s="331"/>
      <c r="BD41" s="124"/>
      <c r="BE41" s="124"/>
      <c r="BF41" s="124"/>
      <c r="BG41" s="124"/>
      <c r="BH41" s="124"/>
      <c r="BI41" s="124"/>
      <c r="BJ41" s="124"/>
      <c r="BK41" s="124"/>
      <c r="BL41" s="124"/>
      <c r="BM41" s="124"/>
      <c r="BN41" s="124"/>
      <c r="BO41" s="124"/>
      <c r="BP41" s="331"/>
      <c r="BQ41" s="124"/>
      <c r="BR41" s="124"/>
      <c r="BS41" s="124"/>
      <c r="BT41" s="124"/>
      <c r="BU41" s="124"/>
      <c r="BV41" s="124"/>
      <c r="BW41" s="124"/>
      <c r="BX41" s="124"/>
      <c r="BY41" s="124"/>
      <c r="BZ41" s="124"/>
      <c r="CA41" s="124"/>
      <c r="CB41" s="124"/>
      <c r="CC41" s="331"/>
      <c r="CD41" s="124"/>
      <c r="CE41" s="124"/>
      <c r="CF41" s="124"/>
      <c r="CG41" s="124"/>
      <c r="CH41" s="124"/>
      <c r="CI41" s="124"/>
      <c r="CJ41" s="124"/>
      <c r="CK41" s="124"/>
      <c r="CL41" s="124"/>
      <c r="CM41" s="124"/>
      <c r="CN41" s="124"/>
      <c r="CO41" s="124"/>
      <c r="CP41" s="331"/>
      <c r="CQ41" s="124"/>
      <c r="CR41" s="124"/>
      <c r="CS41" s="124"/>
      <c r="CT41" s="124"/>
      <c r="CU41" s="124"/>
      <c r="CV41" s="124"/>
      <c r="CW41" s="124"/>
      <c r="CX41" s="124"/>
      <c r="CY41" s="124"/>
      <c r="CZ41" s="124"/>
      <c r="DA41" s="124"/>
      <c r="DB41" s="124"/>
      <c r="DC41" s="331"/>
    </row>
    <row r="47" spans="2:107">
      <c r="B47" s="336" t="s">
        <v>79</v>
      </c>
      <c r="C47" s="337"/>
      <c r="D47" s="338"/>
      <c r="E47" s="338"/>
      <c r="F47" s="338"/>
      <c r="G47" s="338"/>
      <c r="H47" s="338"/>
      <c r="I47" s="338"/>
      <c r="J47" s="338"/>
      <c r="K47" s="338"/>
      <c r="L47" s="338"/>
      <c r="M47" s="338"/>
      <c r="N47" s="338"/>
      <c r="O47" s="338"/>
      <c r="P47" s="339"/>
      <c r="Q47" s="338"/>
      <c r="R47" s="338"/>
      <c r="S47" s="338"/>
      <c r="T47" s="338"/>
      <c r="U47" s="338"/>
      <c r="V47" s="338"/>
      <c r="W47" s="338"/>
      <c r="X47" s="338"/>
      <c r="Y47" s="338"/>
      <c r="Z47" s="338"/>
      <c r="AA47" s="338"/>
      <c r="AB47" s="338"/>
      <c r="AC47" s="339"/>
      <c r="AD47" s="338"/>
      <c r="AE47" s="338"/>
      <c r="AF47" s="338"/>
      <c r="AG47" s="338"/>
      <c r="AH47" s="338"/>
      <c r="AI47" s="338"/>
      <c r="AJ47" s="338"/>
      <c r="AK47" s="338"/>
      <c r="AL47" s="338"/>
      <c r="AM47" s="338"/>
      <c r="AN47" s="338"/>
      <c r="AO47" s="338"/>
      <c r="AP47" s="339"/>
      <c r="AQ47" s="338"/>
      <c r="AR47" s="338"/>
      <c r="AS47" s="338"/>
      <c r="AT47" s="338"/>
      <c r="AU47" s="338"/>
      <c r="AV47" s="338"/>
      <c r="AW47" s="338"/>
      <c r="AX47" s="338"/>
      <c r="AY47" s="338"/>
      <c r="AZ47" s="338"/>
      <c r="BA47" s="338"/>
      <c r="BB47" s="338"/>
      <c r="BC47" s="339"/>
      <c r="BD47" s="338"/>
      <c r="BE47" s="338"/>
      <c r="BF47" s="338"/>
      <c r="BG47" s="338"/>
      <c r="BH47" s="338"/>
      <c r="BI47" s="338"/>
      <c r="BJ47" s="338"/>
      <c r="BK47" s="338"/>
      <c r="BL47" s="338"/>
      <c r="BM47" s="338"/>
      <c r="BN47" s="338"/>
      <c r="BO47" s="338"/>
      <c r="BP47" s="339"/>
      <c r="BQ47" s="338"/>
      <c r="BR47" s="338"/>
      <c r="BS47" s="338"/>
      <c r="BT47" s="338"/>
      <c r="BU47" s="338"/>
      <c r="BV47" s="338"/>
      <c r="BW47" s="338"/>
      <c r="BX47" s="338"/>
      <c r="BY47" s="338"/>
      <c r="BZ47" s="338"/>
      <c r="CA47" s="338"/>
      <c r="CB47" s="338"/>
      <c r="CC47" s="339"/>
      <c r="CD47" s="338"/>
      <c r="CE47" s="338"/>
      <c r="CF47" s="338"/>
      <c r="CG47" s="338"/>
      <c r="CH47" s="338"/>
      <c r="CI47" s="338"/>
      <c r="CJ47" s="338"/>
      <c r="CK47" s="338"/>
      <c r="CL47" s="338"/>
      <c r="CM47" s="338"/>
      <c r="CN47" s="338"/>
      <c r="CO47" s="338"/>
      <c r="CP47" s="339"/>
      <c r="CQ47" s="338"/>
      <c r="CR47" s="338"/>
      <c r="CS47" s="338"/>
      <c r="CT47" s="338"/>
      <c r="CU47" s="338"/>
      <c r="CV47" s="338"/>
      <c r="CW47" s="338"/>
      <c r="CX47" s="338"/>
      <c r="CY47" s="338"/>
      <c r="CZ47" s="338"/>
      <c r="DA47" s="338"/>
      <c r="DB47" s="338"/>
      <c r="DC47" s="339"/>
    </row>
    <row r="48" spans="2:107" outlineLevel="1">
      <c r="B48" s="157" t="s">
        <v>49</v>
      </c>
      <c r="C48" s="340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341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341"/>
      <c r="AD48" s="153"/>
      <c r="AE48" s="153"/>
      <c r="AF48" s="153"/>
      <c r="AG48" s="153"/>
      <c r="AH48" s="153"/>
      <c r="AI48" s="153"/>
      <c r="AJ48" s="153"/>
      <c r="AK48" s="153"/>
      <c r="AL48" s="153"/>
      <c r="AM48" s="153"/>
      <c r="AN48" s="153"/>
      <c r="AO48" s="153"/>
      <c r="AP48" s="341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341"/>
      <c r="BD48" s="153"/>
      <c r="BE48" s="153"/>
      <c r="BF48" s="153"/>
      <c r="BG48" s="153"/>
      <c r="BH48" s="153"/>
      <c r="BI48" s="153"/>
      <c r="BJ48" s="153"/>
      <c r="BK48" s="153"/>
      <c r="BL48" s="153"/>
      <c r="BM48" s="153"/>
      <c r="BN48" s="153"/>
      <c r="BO48" s="153"/>
      <c r="BP48" s="341"/>
      <c r="BQ48" s="153"/>
      <c r="BR48" s="153"/>
      <c r="BS48" s="153"/>
      <c r="BT48" s="153"/>
      <c r="BU48" s="153"/>
      <c r="BV48" s="153"/>
      <c r="BW48" s="153"/>
      <c r="BX48" s="153"/>
      <c r="BY48" s="153"/>
      <c r="BZ48" s="153"/>
      <c r="CA48" s="153"/>
      <c r="CB48" s="153"/>
      <c r="CC48" s="341"/>
      <c r="CD48" s="153"/>
      <c r="CE48" s="153"/>
      <c r="CF48" s="153"/>
      <c r="CG48" s="153"/>
      <c r="CH48" s="153"/>
      <c r="CI48" s="153"/>
      <c r="CJ48" s="153"/>
      <c r="CK48" s="153"/>
      <c r="CL48" s="153"/>
      <c r="CM48" s="153"/>
      <c r="CN48" s="153"/>
      <c r="CO48" s="153"/>
      <c r="CP48" s="341"/>
      <c r="CQ48" s="153"/>
      <c r="CR48" s="153"/>
      <c r="CS48" s="153"/>
      <c r="CT48" s="153"/>
      <c r="CU48" s="153"/>
      <c r="CV48" s="153"/>
      <c r="CW48" s="153"/>
      <c r="CX48" s="153"/>
      <c r="CY48" s="153"/>
      <c r="CZ48" s="153"/>
      <c r="DA48" s="153"/>
      <c r="DB48" s="153"/>
      <c r="DC48" s="341"/>
    </row>
    <row r="49" spans="2:107" outlineLevel="1">
      <c r="B49" s="185" t="str">
        <f>Assumptions!D12</f>
        <v>SaaS Phase</v>
      </c>
      <c r="C49" s="186"/>
      <c r="D49" s="142">
        <f>MAX(YEAR(D$4)-YEAR(Assumptions!$D$17)+IF(MONTH(D$4)&lt;MONTH(Assumptions!$D$17),0,1),0)</f>
        <v>0</v>
      </c>
      <c r="E49" s="142">
        <f>MAX(YEAR(E$4)-YEAR(Assumptions!$D$17)+IF(MONTH(E$4)&lt;MONTH(Assumptions!$D$17),0,1),0)</f>
        <v>0</v>
      </c>
      <c r="F49" s="142">
        <f>MAX(YEAR(F$4)-YEAR(Assumptions!$D$17)+IF(MONTH(F$4)&lt;MONTH(Assumptions!$D$17),0,1),0)</f>
        <v>1</v>
      </c>
      <c r="G49" s="142">
        <f>MAX(YEAR(G$4)-YEAR(Assumptions!$D$17)+IF(MONTH(G$4)&lt;MONTH(Assumptions!$D$17),0,1),0)</f>
        <v>1</v>
      </c>
      <c r="H49" s="142">
        <f>MAX(YEAR(H$4)-YEAR(Assumptions!$D$17)+IF(MONTH(H$4)&lt;MONTH(Assumptions!$D$17),0,1),0)</f>
        <v>1</v>
      </c>
      <c r="I49" s="142">
        <f>MAX(YEAR(I$4)-YEAR(Assumptions!$D$17)+IF(MONTH(I$4)&lt;MONTH(Assumptions!$D$17),0,1),0)</f>
        <v>1</v>
      </c>
      <c r="J49" s="142">
        <f>MAX(YEAR(J$4)-YEAR(Assumptions!$D$17)+IF(MONTH(J$4)&lt;MONTH(Assumptions!$D$17),0,1),0)</f>
        <v>1</v>
      </c>
      <c r="K49" s="142">
        <f>MAX(YEAR(K$4)-YEAR(Assumptions!$D$17)+IF(MONTH(K$4)&lt;MONTH(Assumptions!$D$17),0,1),0)</f>
        <v>1</v>
      </c>
      <c r="L49" s="142">
        <f>MAX(YEAR(L$4)-YEAR(Assumptions!$D$17)+IF(MONTH(L$4)&lt;MONTH(Assumptions!$D$17),0,1),0)</f>
        <v>1</v>
      </c>
      <c r="M49" s="142">
        <f>MAX(YEAR(M$4)-YEAR(Assumptions!$D$17)+IF(MONTH(M$4)&lt;MONTH(Assumptions!$D$17),0,1),0)</f>
        <v>1</v>
      </c>
      <c r="N49" s="142">
        <f>MAX(YEAR(N$4)-YEAR(Assumptions!$D$17)+IF(MONTH(N$4)&lt;MONTH(Assumptions!$D$17),0,1),0)</f>
        <v>1</v>
      </c>
      <c r="O49" s="142">
        <f>MAX(YEAR(O$4)-YEAR(Assumptions!$D$17)+IF(MONTH(O$4)&lt;MONTH(Assumptions!$D$17),0,1),0)</f>
        <v>1</v>
      </c>
      <c r="P49" s="342"/>
      <c r="Q49" s="142">
        <f>MAX(YEAR(Q$4)-YEAR(Assumptions!$D$17)+IF(MONTH(Q$4)&lt;MONTH(Assumptions!$D$17),0,1),0)</f>
        <v>1</v>
      </c>
      <c r="R49" s="142">
        <f>MAX(YEAR(R$4)-YEAR(Assumptions!$D$17)+IF(MONTH(R$4)&lt;MONTH(Assumptions!$D$17),0,1),0)</f>
        <v>1</v>
      </c>
      <c r="S49" s="142">
        <f>MAX(YEAR(S$4)-YEAR(Assumptions!$D$17)+IF(MONTH(S$4)&lt;MONTH(Assumptions!$D$17),0,1),0)</f>
        <v>2</v>
      </c>
      <c r="T49" s="142">
        <f>MAX(YEAR(T$4)-YEAR(Assumptions!$D$17)+IF(MONTH(T$4)&lt;MONTH(Assumptions!$D$17),0,1),0)</f>
        <v>2</v>
      </c>
      <c r="U49" s="142">
        <f>MAX(YEAR(U$4)-YEAR(Assumptions!$D$17)+IF(MONTH(U$4)&lt;MONTH(Assumptions!$D$17),0,1),0)</f>
        <v>2</v>
      </c>
      <c r="V49" s="142">
        <f>MAX(YEAR(V$4)-YEAR(Assumptions!$D$17)+IF(MONTH(V$4)&lt;MONTH(Assumptions!$D$17),0,1),0)</f>
        <v>2</v>
      </c>
      <c r="W49" s="142">
        <f>MAX(YEAR(W$4)-YEAR(Assumptions!$D$17)+IF(MONTH(W$4)&lt;MONTH(Assumptions!$D$17),0,1),0)</f>
        <v>2</v>
      </c>
      <c r="X49" s="142">
        <f>MAX(YEAR(X$4)-YEAR(Assumptions!$D$17)+IF(MONTH(X$4)&lt;MONTH(Assumptions!$D$17),0,1),0)</f>
        <v>2</v>
      </c>
      <c r="Y49" s="142">
        <f>MAX(YEAR(Y$4)-YEAR(Assumptions!$D$17)+IF(MONTH(Y$4)&lt;MONTH(Assumptions!$D$17),0,1),0)</f>
        <v>2</v>
      </c>
      <c r="Z49" s="142">
        <f>MAX(YEAR(Z$4)-YEAR(Assumptions!$D$17)+IF(MONTH(Z$4)&lt;MONTH(Assumptions!$D$17),0,1),0)</f>
        <v>2</v>
      </c>
      <c r="AA49" s="142">
        <f>MAX(YEAR(AA$4)-YEAR(Assumptions!$D$17)+IF(MONTH(AA$4)&lt;MONTH(Assumptions!$D$17),0,1),0)</f>
        <v>2</v>
      </c>
      <c r="AB49" s="142">
        <f>MAX(YEAR(AB$4)-YEAR(Assumptions!$D$17)+IF(MONTH(AB$4)&lt;MONTH(Assumptions!$D$17),0,1),0)</f>
        <v>2</v>
      </c>
      <c r="AC49" s="342"/>
      <c r="AD49" s="142">
        <f>MAX(YEAR(AD$4)-YEAR(Assumptions!$D$17)+IF(MONTH(AD$4)&lt;MONTH(Assumptions!$D$17),0,1),0)</f>
        <v>2</v>
      </c>
      <c r="AE49" s="142">
        <f>MAX(YEAR(AE$4)-YEAR(Assumptions!$D$17)+IF(MONTH(AE$4)&lt;MONTH(Assumptions!$D$17),0,1),0)</f>
        <v>2</v>
      </c>
      <c r="AF49" s="142">
        <f>MAX(YEAR(AF$4)-YEAR(Assumptions!$D$17)+IF(MONTH(AF$4)&lt;MONTH(Assumptions!$D$17),0,1),0)</f>
        <v>3</v>
      </c>
      <c r="AG49" s="142">
        <f>MAX(YEAR(AG$4)-YEAR(Assumptions!$D$17)+IF(MONTH(AG$4)&lt;MONTH(Assumptions!$D$17),0,1),0)</f>
        <v>3</v>
      </c>
      <c r="AH49" s="142">
        <f>MAX(YEAR(AH$4)-YEAR(Assumptions!$D$17)+IF(MONTH(AH$4)&lt;MONTH(Assumptions!$D$17),0,1),0)</f>
        <v>3</v>
      </c>
      <c r="AI49" s="142">
        <f>MAX(YEAR(AI$4)-YEAR(Assumptions!$D$17)+IF(MONTH(AI$4)&lt;MONTH(Assumptions!$D$17),0,1),0)</f>
        <v>3</v>
      </c>
      <c r="AJ49" s="142">
        <f>MAX(YEAR(AJ$4)-YEAR(Assumptions!$D$17)+IF(MONTH(AJ$4)&lt;MONTH(Assumptions!$D$17),0,1),0)</f>
        <v>3</v>
      </c>
      <c r="AK49" s="142">
        <f>MAX(YEAR(AK$4)-YEAR(Assumptions!$D$17)+IF(MONTH(AK$4)&lt;MONTH(Assumptions!$D$17),0,1),0)</f>
        <v>3</v>
      </c>
      <c r="AL49" s="142">
        <f>MAX(YEAR(AL$4)-YEAR(Assumptions!$D$17)+IF(MONTH(AL$4)&lt;MONTH(Assumptions!$D$17),0,1),0)</f>
        <v>3</v>
      </c>
      <c r="AM49" s="142">
        <f>MAX(YEAR(AM$4)-YEAR(Assumptions!$D$17)+IF(MONTH(AM$4)&lt;MONTH(Assumptions!$D$17),0,1),0)</f>
        <v>3</v>
      </c>
      <c r="AN49" s="142">
        <f>MAX(YEAR(AN$4)-YEAR(Assumptions!$D$17)+IF(MONTH(AN$4)&lt;MONTH(Assumptions!$D$17),0,1),0)</f>
        <v>3</v>
      </c>
      <c r="AO49" s="142">
        <f>MAX(YEAR(AO$4)-YEAR(Assumptions!$D$17)+IF(MONTH(AO$4)&lt;MONTH(Assumptions!$D$17),0,1),0)</f>
        <v>3</v>
      </c>
      <c r="AP49" s="342"/>
      <c r="AQ49" s="142">
        <f>MAX(YEAR(AQ$4)-YEAR(Assumptions!$D$17)+IF(MONTH(AQ$4)&lt;MONTH(Assumptions!$D$17),0,1),0)</f>
        <v>3</v>
      </c>
      <c r="AR49" s="142">
        <f>MAX(YEAR(AR$4)-YEAR(Assumptions!$D$17)+IF(MONTH(AR$4)&lt;MONTH(Assumptions!$D$17),0,1),0)</f>
        <v>3</v>
      </c>
      <c r="AS49" s="142">
        <f>MAX(YEAR(AS$4)-YEAR(Assumptions!$D$17)+IF(MONTH(AS$4)&lt;MONTH(Assumptions!$D$17),0,1),0)</f>
        <v>4</v>
      </c>
      <c r="AT49" s="142">
        <f>MAX(YEAR(AT$4)-YEAR(Assumptions!$D$17)+IF(MONTH(AT$4)&lt;MONTH(Assumptions!$D$17),0,1),0)</f>
        <v>4</v>
      </c>
      <c r="AU49" s="142">
        <f>MAX(YEAR(AU$4)-YEAR(Assumptions!$D$17)+IF(MONTH(AU$4)&lt;MONTH(Assumptions!$D$17),0,1),0)</f>
        <v>4</v>
      </c>
      <c r="AV49" s="142">
        <f>MAX(YEAR(AV$4)-YEAR(Assumptions!$D$17)+IF(MONTH(AV$4)&lt;MONTH(Assumptions!$D$17),0,1),0)</f>
        <v>4</v>
      </c>
      <c r="AW49" s="142">
        <f>MAX(YEAR(AW$4)-YEAR(Assumptions!$D$17)+IF(MONTH(AW$4)&lt;MONTH(Assumptions!$D$17),0,1),0)</f>
        <v>4</v>
      </c>
      <c r="AX49" s="142">
        <f>MAX(YEAR(AX$4)-YEAR(Assumptions!$D$17)+IF(MONTH(AX$4)&lt;MONTH(Assumptions!$D$17),0,1),0)</f>
        <v>4</v>
      </c>
      <c r="AY49" s="142">
        <f>MAX(YEAR(AY$4)-YEAR(Assumptions!$D$17)+IF(MONTH(AY$4)&lt;MONTH(Assumptions!$D$17),0,1),0)</f>
        <v>4</v>
      </c>
      <c r="AZ49" s="142">
        <f>MAX(YEAR(AZ$4)-YEAR(Assumptions!$D$17)+IF(MONTH(AZ$4)&lt;MONTH(Assumptions!$D$17),0,1),0)</f>
        <v>4</v>
      </c>
      <c r="BA49" s="142">
        <f>MAX(YEAR(BA$4)-YEAR(Assumptions!$D$17)+IF(MONTH(BA$4)&lt;MONTH(Assumptions!$D$17),0,1),0)</f>
        <v>4</v>
      </c>
      <c r="BB49" s="142">
        <f>MAX(YEAR(BB$4)-YEAR(Assumptions!$D$17)+IF(MONTH(BB$4)&lt;MONTH(Assumptions!$D$17),0,1),0)</f>
        <v>4</v>
      </c>
      <c r="BC49" s="342"/>
      <c r="BD49" s="142">
        <f>MAX(YEAR(BD$4)-YEAR(Assumptions!$D$17)+IF(MONTH(BD$4)&lt;MONTH(Assumptions!$D$17),0,1),0)</f>
        <v>4</v>
      </c>
      <c r="BE49" s="142">
        <f>MAX(YEAR(BE$4)-YEAR(Assumptions!$D$17)+IF(MONTH(BE$4)&lt;MONTH(Assumptions!$D$17),0,1),0)</f>
        <v>4</v>
      </c>
      <c r="BF49" s="142">
        <f>MAX(YEAR(BF$4)-YEAR(Assumptions!$D$17)+IF(MONTH(BF$4)&lt;MONTH(Assumptions!$D$17),0,1),0)</f>
        <v>5</v>
      </c>
      <c r="BG49" s="142">
        <f>MAX(YEAR(BG$4)-YEAR(Assumptions!$D$17)+IF(MONTH(BG$4)&lt;MONTH(Assumptions!$D$17),0,1),0)</f>
        <v>5</v>
      </c>
      <c r="BH49" s="142">
        <f>MAX(YEAR(BH$4)-YEAR(Assumptions!$D$17)+IF(MONTH(BH$4)&lt;MONTH(Assumptions!$D$17),0,1),0)</f>
        <v>5</v>
      </c>
      <c r="BI49" s="142">
        <f>MAX(YEAR(BI$4)-YEAR(Assumptions!$D$17)+IF(MONTH(BI$4)&lt;MONTH(Assumptions!$D$17),0,1),0)</f>
        <v>5</v>
      </c>
      <c r="BJ49" s="142">
        <f>MAX(YEAR(BJ$4)-YEAR(Assumptions!$D$17)+IF(MONTH(BJ$4)&lt;MONTH(Assumptions!$D$17),0,1),0)</f>
        <v>5</v>
      </c>
      <c r="BK49" s="142">
        <f>MAX(YEAR(BK$4)-YEAR(Assumptions!$D$17)+IF(MONTH(BK$4)&lt;MONTH(Assumptions!$D$17),0,1),0)</f>
        <v>5</v>
      </c>
      <c r="BL49" s="142">
        <f>MAX(YEAR(BL$4)-YEAR(Assumptions!$D$17)+IF(MONTH(BL$4)&lt;MONTH(Assumptions!$D$17),0,1),0)</f>
        <v>5</v>
      </c>
      <c r="BM49" s="142">
        <f>MAX(YEAR(BM$4)-YEAR(Assumptions!$D$17)+IF(MONTH(BM$4)&lt;MONTH(Assumptions!$D$17),0,1),0)</f>
        <v>5</v>
      </c>
      <c r="BN49" s="142">
        <f>MAX(YEAR(BN$4)-YEAR(Assumptions!$D$17)+IF(MONTH(BN$4)&lt;MONTH(Assumptions!$D$17),0,1),0)</f>
        <v>5</v>
      </c>
      <c r="BO49" s="142">
        <f>MAX(YEAR(BO$4)-YEAR(Assumptions!$D$17)+IF(MONTH(BO$4)&lt;MONTH(Assumptions!$D$17),0,1),0)</f>
        <v>5</v>
      </c>
      <c r="BP49" s="342"/>
      <c r="BQ49" s="142">
        <f>MAX(YEAR(BQ$4)-YEAR(Assumptions!$D$17)+IF(MONTH(BQ$4)&lt;MONTH(Assumptions!$D$17),0,1),0)</f>
        <v>5</v>
      </c>
      <c r="BR49" s="142">
        <f>MAX(YEAR(BR$4)-YEAR(Assumptions!$D$17)+IF(MONTH(BR$4)&lt;MONTH(Assumptions!$D$17),0,1),0)</f>
        <v>5</v>
      </c>
      <c r="BS49" s="142">
        <f>MAX(YEAR(BS$4)-YEAR(Assumptions!$D$17)+IF(MONTH(BS$4)&lt;MONTH(Assumptions!$D$17),0,1),0)</f>
        <v>6</v>
      </c>
      <c r="BT49" s="142">
        <f>MAX(YEAR(BT$4)-YEAR(Assumptions!$D$17)+IF(MONTH(BT$4)&lt;MONTH(Assumptions!$D$17),0,1),0)</f>
        <v>6</v>
      </c>
      <c r="BU49" s="142">
        <f>MAX(YEAR(BU$4)-YEAR(Assumptions!$D$17)+IF(MONTH(BU$4)&lt;MONTH(Assumptions!$D$17),0,1),0)</f>
        <v>6</v>
      </c>
      <c r="BV49" s="142">
        <f>MAX(YEAR(BV$4)-YEAR(Assumptions!$D$17)+IF(MONTH(BV$4)&lt;MONTH(Assumptions!$D$17),0,1),0)</f>
        <v>6</v>
      </c>
      <c r="BW49" s="142">
        <f>MAX(YEAR(BW$4)-YEAR(Assumptions!$D$17)+IF(MONTH(BW$4)&lt;MONTH(Assumptions!$D$17),0,1),0)</f>
        <v>6</v>
      </c>
      <c r="BX49" s="142">
        <f>MAX(YEAR(BX$4)-YEAR(Assumptions!$D$17)+IF(MONTH(BX$4)&lt;MONTH(Assumptions!$D$17),0,1),0)</f>
        <v>6</v>
      </c>
      <c r="BY49" s="142">
        <f>MAX(YEAR(BY$4)-YEAR(Assumptions!$D$17)+IF(MONTH(BY$4)&lt;MONTH(Assumptions!$D$17),0,1),0)</f>
        <v>6</v>
      </c>
      <c r="BZ49" s="142">
        <f>MAX(YEAR(BZ$4)-YEAR(Assumptions!$D$17)+IF(MONTH(BZ$4)&lt;MONTH(Assumptions!$D$17),0,1),0)</f>
        <v>6</v>
      </c>
      <c r="CA49" s="142">
        <f>MAX(YEAR(CA$4)-YEAR(Assumptions!$D$17)+IF(MONTH(CA$4)&lt;MONTH(Assumptions!$D$17),0,1),0)</f>
        <v>6</v>
      </c>
      <c r="CB49" s="142">
        <f>MAX(YEAR(CB$4)-YEAR(Assumptions!$D$17)+IF(MONTH(CB$4)&lt;MONTH(Assumptions!$D$17),0,1),0)</f>
        <v>6</v>
      </c>
      <c r="CC49" s="342"/>
      <c r="CD49" s="142">
        <f>MAX(YEAR(CD$4)-YEAR(Assumptions!$D$17)+IF(MONTH(CD$4)&lt;MONTH(Assumptions!$D$17),0,1),0)</f>
        <v>6</v>
      </c>
      <c r="CE49" s="142">
        <f>MAX(YEAR(CE$4)-YEAR(Assumptions!$D$17)+IF(MONTH(CE$4)&lt;MONTH(Assumptions!$D$17),0,1),0)</f>
        <v>6</v>
      </c>
      <c r="CF49" s="142">
        <f>MAX(YEAR(CF$4)-YEAR(Assumptions!$D$17)+IF(MONTH(CF$4)&lt;MONTH(Assumptions!$D$17),0,1),0)</f>
        <v>7</v>
      </c>
      <c r="CG49" s="142">
        <f>MAX(YEAR(CG$4)-YEAR(Assumptions!$D$17)+IF(MONTH(CG$4)&lt;MONTH(Assumptions!$D$17),0,1),0)</f>
        <v>7</v>
      </c>
      <c r="CH49" s="142">
        <f>MAX(YEAR(CH$4)-YEAR(Assumptions!$D$17)+IF(MONTH(CH$4)&lt;MONTH(Assumptions!$D$17),0,1),0)</f>
        <v>7</v>
      </c>
      <c r="CI49" s="142">
        <f>MAX(YEAR(CI$4)-YEAR(Assumptions!$D$17)+IF(MONTH(CI$4)&lt;MONTH(Assumptions!$D$17),0,1),0)</f>
        <v>7</v>
      </c>
      <c r="CJ49" s="142">
        <f>MAX(YEAR(CJ$4)-YEAR(Assumptions!$D$17)+IF(MONTH(CJ$4)&lt;MONTH(Assumptions!$D$17),0,1),0)</f>
        <v>7</v>
      </c>
      <c r="CK49" s="142">
        <f>MAX(YEAR(CK$4)-YEAR(Assumptions!$D$17)+IF(MONTH(CK$4)&lt;MONTH(Assumptions!$D$17),0,1),0)</f>
        <v>7</v>
      </c>
      <c r="CL49" s="142">
        <f>MAX(YEAR(CL$4)-YEAR(Assumptions!$D$17)+IF(MONTH(CL$4)&lt;MONTH(Assumptions!$D$17),0,1),0)</f>
        <v>7</v>
      </c>
      <c r="CM49" s="142">
        <f>MAX(YEAR(CM$4)-YEAR(Assumptions!$D$17)+IF(MONTH(CM$4)&lt;MONTH(Assumptions!$D$17),0,1),0)</f>
        <v>7</v>
      </c>
      <c r="CN49" s="142">
        <f>MAX(YEAR(CN$4)-YEAR(Assumptions!$D$17)+IF(MONTH(CN$4)&lt;MONTH(Assumptions!$D$17),0,1),0)</f>
        <v>7</v>
      </c>
      <c r="CO49" s="142">
        <f>MAX(YEAR(CO$4)-YEAR(Assumptions!$D$17)+IF(MONTH(CO$4)&lt;MONTH(Assumptions!$D$17),0,1),0)</f>
        <v>7</v>
      </c>
      <c r="CP49" s="342"/>
      <c r="CQ49" s="142">
        <f>MAX(YEAR(CQ$4)-YEAR(Assumptions!$D$17)+IF(MONTH(CQ$4)&lt;MONTH(Assumptions!$D$17),0,1),0)</f>
        <v>7</v>
      </c>
      <c r="CR49" s="142">
        <f>MAX(YEAR(CR$4)-YEAR(Assumptions!$D$17)+IF(MONTH(CR$4)&lt;MONTH(Assumptions!$D$17),0,1),0)</f>
        <v>7</v>
      </c>
      <c r="CS49" s="142">
        <f>MAX(YEAR(CS$4)-YEAR(Assumptions!$D$17)+IF(MONTH(CS$4)&lt;MONTH(Assumptions!$D$17),0,1),0)</f>
        <v>8</v>
      </c>
      <c r="CT49" s="142">
        <f>MAX(YEAR(CT$4)-YEAR(Assumptions!$D$17)+IF(MONTH(CT$4)&lt;MONTH(Assumptions!$D$17),0,1),0)</f>
        <v>8</v>
      </c>
      <c r="CU49" s="142">
        <f>MAX(YEAR(CU$4)-YEAR(Assumptions!$D$17)+IF(MONTH(CU$4)&lt;MONTH(Assumptions!$D$17),0,1),0)</f>
        <v>8</v>
      </c>
      <c r="CV49" s="142">
        <f>MAX(YEAR(CV$4)-YEAR(Assumptions!$D$17)+IF(MONTH(CV$4)&lt;MONTH(Assumptions!$D$17),0,1),0)</f>
        <v>8</v>
      </c>
      <c r="CW49" s="142">
        <f>MAX(YEAR(CW$4)-YEAR(Assumptions!$D$17)+IF(MONTH(CW$4)&lt;MONTH(Assumptions!$D$17),0,1),0)</f>
        <v>8</v>
      </c>
      <c r="CX49" s="142">
        <f>MAX(YEAR(CX$4)-YEAR(Assumptions!$D$17)+IF(MONTH(CX$4)&lt;MONTH(Assumptions!$D$17),0,1),0)</f>
        <v>8</v>
      </c>
      <c r="CY49" s="142">
        <f>MAX(YEAR(CY$4)-YEAR(Assumptions!$D$17)+IF(MONTH(CY$4)&lt;MONTH(Assumptions!$D$17),0,1),0)</f>
        <v>8</v>
      </c>
      <c r="CZ49" s="142">
        <f>MAX(YEAR(CZ$4)-YEAR(Assumptions!$D$17)+IF(MONTH(CZ$4)&lt;MONTH(Assumptions!$D$17),0,1),0)</f>
        <v>8</v>
      </c>
      <c r="DA49" s="142">
        <f>MAX(YEAR(DA$4)-YEAR(Assumptions!$D$17)+IF(MONTH(DA$4)&lt;MONTH(Assumptions!$D$17),0,1),0)</f>
        <v>8</v>
      </c>
      <c r="DB49" s="142">
        <f>MAX(YEAR(DB$4)-YEAR(Assumptions!$D$17)+IF(MONTH(DB$4)&lt;MONTH(Assumptions!$D$17),0,1),0)</f>
        <v>8</v>
      </c>
      <c r="DC49" s="342"/>
    </row>
    <row r="50" spans="2:107" outlineLevel="1">
      <c r="B50" s="185" t="str">
        <f>Assumptions!E12</f>
        <v>PaaS Phase</v>
      </c>
      <c r="C50" s="186"/>
      <c r="D50" s="142">
        <f>MAX(YEAR(D$4)-YEAR(Assumptions!$E$17)+IF(MONTH(D$4)&lt;MONTH(Assumptions!$E$17),0,1),0)</f>
        <v>0</v>
      </c>
      <c r="E50" s="142">
        <f>MAX(YEAR(E$4)-YEAR(Assumptions!$E$17)+IF(MONTH(E$4)&lt;MONTH(Assumptions!$E$17),0,1),0)</f>
        <v>0</v>
      </c>
      <c r="F50" s="142">
        <f>MAX(YEAR(F$4)-YEAR(Assumptions!$E$17)+IF(MONTH(F$4)&lt;MONTH(Assumptions!$E$17),0,1),0)</f>
        <v>0</v>
      </c>
      <c r="G50" s="142">
        <f>MAX(YEAR(G$4)-YEAR(Assumptions!$E$17)+IF(MONTH(G$4)&lt;MONTH(Assumptions!$E$17),0,1),0)</f>
        <v>0</v>
      </c>
      <c r="H50" s="142">
        <f>MAX(YEAR(H$4)-YEAR(Assumptions!$E$17)+IF(MONTH(H$4)&lt;MONTH(Assumptions!$E$17),0,1),0)</f>
        <v>0</v>
      </c>
      <c r="I50" s="142">
        <f>MAX(YEAR(I$4)-YEAR(Assumptions!$E$17)+IF(MONTH(I$4)&lt;MONTH(Assumptions!$E$17),0,1),0)</f>
        <v>0</v>
      </c>
      <c r="J50" s="142">
        <f>MAX(YEAR(J$4)-YEAR(Assumptions!$E$17)+IF(MONTH(J$4)&lt;MONTH(Assumptions!$E$17),0,1),0)</f>
        <v>0</v>
      </c>
      <c r="K50" s="142">
        <f>MAX(YEAR(K$4)-YEAR(Assumptions!$E$17)+IF(MONTH(K$4)&lt;MONTH(Assumptions!$E$17),0,1),0)</f>
        <v>0</v>
      </c>
      <c r="L50" s="142">
        <f>MAX(YEAR(L$4)-YEAR(Assumptions!$E$17)+IF(MONTH(L$4)&lt;MONTH(Assumptions!$E$17),0,1),0)</f>
        <v>0</v>
      </c>
      <c r="M50" s="142">
        <f>MAX(YEAR(M$4)-YEAR(Assumptions!$E$17)+IF(MONTH(M$4)&lt;MONTH(Assumptions!$E$17),0,1),0)</f>
        <v>0</v>
      </c>
      <c r="N50" s="142">
        <f>MAX(YEAR(N$4)-YEAR(Assumptions!$E$17)+IF(MONTH(N$4)&lt;MONTH(Assumptions!$E$17),0,1),0)</f>
        <v>0</v>
      </c>
      <c r="O50" s="142">
        <f>MAX(YEAR(O$4)-YEAR(Assumptions!$E$17)+IF(MONTH(O$4)&lt;MONTH(Assumptions!$E$17),0,1),0)</f>
        <v>0</v>
      </c>
      <c r="P50" s="342"/>
      <c r="Q50" s="142">
        <f>MAX(YEAR(Q$4)-YEAR(Assumptions!$E$17)+IF(MONTH(Q$4)&lt;MONTH(Assumptions!$E$17),0,1),0)</f>
        <v>0</v>
      </c>
      <c r="R50" s="142">
        <f>MAX(YEAR(R$4)-YEAR(Assumptions!$E$17)+IF(MONTH(R$4)&lt;MONTH(Assumptions!$E$17),0,1),0)</f>
        <v>0</v>
      </c>
      <c r="S50" s="142">
        <f>MAX(YEAR(S$4)-YEAR(Assumptions!$E$17)+IF(MONTH(S$4)&lt;MONTH(Assumptions!$E$17),0,1),0)</f>
        <v>0</v>
      </c>
      <c r="T50" s="142">
        <f>MAX(YEAR(T$4)-YEAR(Assumptions!$E$17)+IF(MONTH(T$4)&lt;MONTH(Assumptions!$E$17),0,1),0)</f>
        <v>0</v>
      </c>
      <c r="U50" s="142">
        <f>MAX(YEAR(U$4)-YEAR(Assumptions!$E$17)+IF(MONTH(U$4)&lt;MONTH(Assumptions!$E$17),0,1),0)</f>
        <v>0</v>
      </c>
      <c r="V50" s="142">
        <f>MAX(YEAR(V$4)-YEAR(Assumptions!$E$17)+IF(MONTH(V$4)&lt;MONTH(Assumptions!$E$17),0,1),0)</f>
        <v>0</v>
      </c>
      <c r="W50" s="142">
        <f>MAX(YEAR(W$4)-YEAR(Assumptions!$E$17)+IF(MONTH(W$4)&lt;MONTH(Assumptions!$E$17),0,1),0)</f>
        <v>1</v>
      </c>
      <c r="X50" s="142">
        <f>MAX(YEAR(X$4)-YEAR(Assumptions!$E$17)+IF(MONTH(X$4)&lt;MONTH(Assumptions!$E$17),0,1),0)</f>
        <v>1</v>
      </c>
      <c r="Y50" s="142">
        <f>MAX(YEAR(Y$4)-YEAR(Assumptions!$E$17)+IF(MONTH(Y$4)&lt;MONTH(Assumptions!$E$17),0,1),0)</f>
        <v>1</v>
      </c>
      <c r="Z50" s="142">
        <f>MAX(YEAR(Z$4)-YEAR(Assumptions!$E$17)+IF(MONTH(Z$4)&lt;MONTH(Assumptions!$E$17),0,1),0)</f>
        <v>1</v>
      </c>
      <c r="AA50" s="142">
        <f>MAX(YEAR(AA$4)-YEAR(Assumptions!$E$17)+IF(MONTH(AA$4)&lt;MONTH(Assumptions!$E$17),0,1),0)</f>
        <v>1</v>
      </c>
      <c r="AB50" s="142">
        <f>MAX(YEAR(AB$4)-YEAR(Assumptions!$E$17)+IF(MONTH(AB$4)&lt;MONTH(Assumptions!$E$17),0,1),0)</f>
        <v>1</v>
      </c>
      <c r="AC50" s="342"/>
      <c r="AD50" s="142">
        <f>MAX(YEAR(AD$4)-YEAR(Assumptions!$E$17)+IF(MONTH(AD$4)&lt;MONTH(Assumptions!$E$17),0,1),0)</f>
        <v>1</v>
      </c>
      <c r="AE50" s="142">
        <f>MAX(YEAR(AE$4)-YEAR(Assumptions!$E$17)+IF(MONTH(AE$4)&lt;MONTH(Assumptions!$E$17),0,1),0)</f>
        <v>1</v>
      </c>
      <c r="AF50" s="142">
        <f>MAX(YEAR(AF$4)-YEAR(Assumptions!$E$17)+IF(MONTH(AF$4)&lt;MONTH(Assumptions!$E$17),0,1),0)</f>
        <v>1</v>
      </c>
      <c r="AG50" s="142">
        <f>MAX(YEAR(AG$4)-YEAR(Assumptions!$E$17)+IF(MONTH(AG$4)&lt;MONTH(Assumptions!$E$17),0,1),0)</f>
        <v>1</v>
      </c>
      <c r="AH50" s="142">
        <f>MAX(YEAR(AH$4)-YEAR(Assumptions!$E$17)+IF(MONTH(AH$4)&lt;MONTH(Assumptions!$E$17),0,1),0)</f>
        <v>1</v>
      </c>
      <c r="AI50" s="142">
        <f>MAX(YEAR(AI$4)-YEAR(Assumptions!$E$17)+IF(MONTH(AI$4)&lt;MONTH(Assumptions!$E$17),0,1),0)</f>
        <v>1</v>
      </c>
      <c r="AJ50" s="142">
        <f>MAX(YEAR(AJ$4)-YEAR(Assumptions!$E$17)+IF(MONTH(AJ$4)&lt;MONTH(Assumptions!$E$17),0,1),0)</f>
        <v>2</v>
      </c>
      <c r="AK50" s="142">
        <f>MAX(YEAR(AK$4)-YEAR(Assumptions!$E$17)+IF(MONTH(AK$4)&lt;MONTH(Assumptions!$E$17),0,1),0)</f>
        <v>2</v>
      </c>
      <c r="AL50" s="142">
        <f>MAX(YEAR(AL$4)-YEAR(Assumptions!$E$17)+IF(MONTH(AL$4)&lt;MONTH(Assumptions!$E$17),0,1),0)</f>
        <v>2</v>
      </c>
      <c r="AM50" s="142">
        <f>MAX(YEAR(AM$4)-YEAR(Assumptions!$E$17)+IF(MONTH(AM$4)&lt;MONTH(Assumptions!$E$17),0,1),0)</f>
        <v>2</v>
      </c>
      <c r="AN50" s="142">
        <f>MAX(YEAR(AN$4)-YEAR(Assumptions!$E$17)+IF(MONTH(AN$4)&lt;MONTH(Assumptions!$E$17),0,1),0)</f>
        <v>2</v>
      </c>
      <c r="AO50" s="142">
        <f>MAX(YEAR(AO$4)-YEAR(Assumptions!$E$17)+IF(MONTH(AO$4)&lt;MONTH(Assumptions!$E$17),0,1),0)</f>
        <v>2</v>
      </c>
      <c r="AP50" s="342"/>
      <c r="AQ50" s="142">
        <f>MAX(YEAR(AQ$4)-YEAR(Assumptions!$E$17)+IF(MONTH(AQ$4)&lt;MONTH(Assumptions!$E$17),0,1),0)</f>
        <v>2</v>
      </c>
      <c r="AR50" s="142">
        <f>MAX(YEAR(AR$4)-YEAR(Assumptions!$E$17)+IF(MONTH(AR$4)&lt;MONTH(Assumptions!$E$17),0,1),0)</f>
        <v>2</v>
      </c>
      <c r="AS50" s="142">
        <f>MAX(YEAR(AS$4)-YEAR(Assumptions!$E$17)+IF(MONTH(AS$4)&lt;MONTH(Assumptions!$E$17),0,1),0)</f>
        <v>2</v>
      </c>
      <c r="AT50" s="142">
        <f>MAX(YEAR(AT$4)-YEAR(Assumptions!$E$17)+IF(MONTH(AT$4)&lt;MONTH(Assumptions!$E$17),0,1),0)</f>
        <v>2</v>
      </c>
      <c r="AU50" s="142">
        <f>MAX(YEAR(AU$4)-YEAR(Assumptions!$E$17)+IF(MONTH(AU$4)&lt;MONTH(Assumptions!$E$17),0,1),0)</f>
        <v>2</v>
      </c>
      <c r="AV50" s="142">
        <f>MAX(YEAR(AV$4)-YEAR(Assumptions!$E$17)+IF(MONTH(AV$4)&lt;MONTH(Assumptions!$E$17),0,1),0)</f>
        <v>2</v>
      </c>
      <c r="AW50" s="142">
        <f>MAX(YEAR(AW$4)-YEAR(Assumptions!$E$17)+IF(MONTH(AW$4)&lt;MONTH(Assumptions!$E$17),0,1),0)</f>
        <v>3</v>
      </c>
      <c r="AX50" s="142">
        <f>MAX(YEAR(AX$4)-YEAR(Assumptions!$E$17)+IF(MONTH(AX$4)&lt;MONTH(Assumptions!$E$17),0,1),0)</f>
        <v>3</v>
      </c>
      <c r="AY50" s="142">
        <f>MAX(YEAR(AY$4)-YEAR(Assumptions!$E$17)+IF(MONTH(AY$4)&lt;MONTH(Assumptions!$E$17),0,1),0)</f>
        <v>3</v>
      </c>
      <c r="AZ50" s="142">
        <f>MAX(YEAR(AZ$4)-YEAR(Assumptions!$E$17)+IF(MONTH(AZ$4)&lt;MONTH(Assumptions!$E$17),0,1),0)</f>
        <v>3</v>
      </c>
      <c r="BA50" s="142">
        <f>MAX(YEAR(BA$4)-YEAR(Assumptions!$E$17)+IF(MONTH(BA$4)&lt;MONTH(Assumptions!$E$17),0,1),0)</f>
        <v>3</v>
      </c>
      <c r="BB50" s="142">
        <f>MAX(YEAR(BB$4)-YEAR(Assumptions!$E$17)+IF(MONTH(BB$4)&lt;MONTH(Assumptions!$E$17),0,1),0)</f>
        <v>3</v>
      </c>
      <c r="BC50" s="342"/>
      <c r="BD50" s="142">
        <f>MAX(YEAR(BD$4)-YEAR(Assumptions!$E$17)+IF(MONTH(BD$4)&lt;MONTH(Assumptions!$E$17),0,1),0)</f>
        <v>3</v>
      </c>
      <c r="BE50" s="142">
        <f>MAX(YEAR(BE$4)-YEAR(Assumptions!$E$17)+IF(MONTH(BE$4)&lt;MONTH(Assumptions!$E$17),0,1),0)</f>
        <v>3</v>
      </c>
      <c r="BF50" s="142">
        <f>MAX(YEAR(BF$4)-YEAR(Assumptions!$E$17)+IF(MONTH(BF$4)&lt;MONTH(Assumptions!$E$17),0,1),0)</f>
        <v>3</v>
      </c>
      <c r="BG50" s="142">
        <f>MAX(YEAR(BG$4)-YEAR(Assumptions!$E$17)+IF(MONTH(BG$4)&lt;MONTH(Assumptions!$E$17),0,1),0)</f>
        <v>3</v>
      </c>
      <c r="BH50" s="142">
        <f>MAX(YEAR(BH$4)-YEAR(Assumptions!$E$17)+IF(MONTH(BH$4)&lt;MONTH(Assumptions!$E$17),0,1),0)</f>
        <v>3</v>
      </c>
      <c r="BI50" s="142">
        <f>MAX(YEAR(BI$4)-YEAR(Assumptions!$E$17)+IF(MONTH(BI$4)&lt;MONTH(Assumptions!$E$17),0,1),0)</f>
        <v>3</v>
      </c>
      <c r="BJ50" s="142">
        <f>MAX(YEAR(BJ$4)-YEAR(Assumptions!$E$17)+IF(MONTH(BJ$4)&lt;MONTH(Assumptions!$E$17),0,1),0)</f>
        <v>4</v>
      </c>
      <c r="BK50" s="142">
        <f>MAX(YEAR(BK$4)-YEAR(Assumptions!$E$17)+IF(MONTH(BK$4)&lt;MONTH(Assumptions!$E$17),0,1),0)</f>
        <v>4</v>
      </c>
      <c r="BL50" s="142">
        <f>MAX(YEAR(BL$4)-YEAR(Assumptions!$E$17)+IF(MONTH(BL$4)&lt;MONTH(Assumptions!$E$17),0,1),0)</f>
        <v>4</v>
      </c>
      <c r="BM50" s="142">
        <f>MAX(YEAR(BM$4)-YEAR(Assumptions!$E$17)+IF(MONTH(BM$4)&lt;MONTH(Assumptions!$E$17),0,1),0)</f>
        <v>4</v>
      </c>
      <c r="BN50" s="142">
        <f>MAX(YEAR(BN$4)-YEAR(Assumptions!$E$17)+IF(MONTH(BN$4)&lt;MONTH(Assumptions!$E$17),0,1),0)</f>
        <v>4</v>
      </c>
      <c r="BO50" s="142">
        <f>MAX(YEAR(BO$4)-YEAR(Assumptions!$E$17)+IF(MONTH(BO$4)&lt;MONTH(Assumptions!$E$17),0,1),0)</f>
        <v>4</v>
      </c>
      <c r="BP50" s="342"/>
      <c r="BQ50" s="142">
        <f>MAX(YEAR(BQ$4)-YEAR(Assumptions!$E$17)+IF(MONTH(BQ$4)&lt;MONTH(Assumptions!$E$17),0,1),0)</f>
        <v>4</v>
      </c>
      <c r="BR50" s="142">
        <f>MAX(YEAR(BR$4)-YEAR(Assumptions!$E$17)+IF(MONTH(BR$4)&lt;MONTH(Assumptions!$E$17),0,1),0)</f>
        <v>4</v>
      </c>
      <c r="BS50" s="142">
        <f>MAX(YEAR(BS$4)-YEAR(Assumptions!$E$17)+IF(MONTH(BS$4)&lt;MONTH(Assumptions!$E$17),0,1),0)</f>
        <v>4</v>
      </c>
      <c r="BT50" s="142">
        <f>MAX(YEAR(BT$4)-YEAR(Assumptions!$E$17)+IF(MONTH(BT$4)&lt;MONTH(Assumptions!$E$17),0,1),0)</f>
        <v>4</v>
      </c>
      <c r="BU50" s="142">
        <f>MAX(YEAR(BU$4)-YEAR(Assumptions!$E$17)+IF(MONTH(BU$4)&lt;MONTH(Assumptions!$E$17),0,1),0)</f>
        <v>4</v>
      </c>
      <c r="BV50" s="142">
        <f>MAX(YEAR(BV$4)-YEAR(Assumptions!$E$17)+IF(MONTH(BV$4)&lt;MONTH(Assumptions!$E$17),0,1),0)</f>
        <v>4</v>
      </c>
      <c r="BW50" s="142">
        <f>MAX(YEAR(BW$4)-YEAR(Assumptions!$E$17)+IF(MONTH(BW$4)&lt;MONTH(Assumptions!$E$17),0,1),0)</f>
        <v>5</v>
      </c>
      <c r="BX50" s="142">
        <f>MAX(YEAR(BX$4)-YEAR(Assumptions!$E$17)+IF(MONTH(BX$4)&lt;MONTH(Assumptions!$E$17),0,1),0)</f>
        <v>5</v>
      </c>
      <c r="BY50" s="142">
        <f>MAX(YEAR(BY$4)-YEAR(Assumptions!$E$17)+IF(MONTH(BY$4)&lt;MONTH(Assumptions!$E$17),0,1),0)</f>
        <v>5</v>
      </c>
      <c r="BZ50" s="142">
        <f>MAX(YEAR(BZ$4)-YEAR(Assumptions!$E$17)+IF(MONTH(BZ$4)&lt;MONTH(Assumptions!$E$17),0,1),0)</f>
        <v>5</v>
      </c>
      <c r="CA50" s="142">
        <f>MAX(YEAR(CA$4)-YEAR(Assumptions!$E$17)+IF(MONTH(CA$4)&lt;MONTH(Assumptions!$E$17),0,1),0)</f>
        <v>5</v>
      </c>
      <c r="CB50" s="142">
        <f>MAX(YEAR(CB$4)-YEAR(Assumptions!$E$17)+IF(MONTH(CB$4)&lt;MONTH(Assumptions!$E$17),0,1),0)</f>
        <v>5</v>
      </c>
      <c r="CC50" s="342"/>
      <c r="CD50" s="142">
        <f>MAX(YEAR(CD$4)-YEAR(Assumptions!$E$17)+IF(MONTH(CD$4)&lt;MONTH(Assumptions!$E$17),0,1),0)</f>
        <v>5</v>
      </c>
      <c r="CE50" s="142">
        <f>MAX(YEAR(CE$4)-YEAR(Assumptions!$E$17)+IF(MONTH(CE$4)&lt;MONTH(Assumptions!$E$17),0,1),0)</f>
        <v>5</v>
      </c>
      <c r="CF50" s="142">
        <f>MAX(YEAR(CF$4)-YEAR(Assumptions!$E$17)+IF(MONTH(CF$4)&lt;MONTH(Assumptions!$E$17),0,1),0)</f>
        <v>5</v>
      </c>
      <c r="CG50" s="142">
        <f>MAX(YEAR(CG$4)-YEAR(Assumptions!$E$17)+IF(MONTH(CG$4)&lt;MONTH(Assumptions!$E$17),0,1),0)</f>
        <v>5</v>
      </c>
      <c r="CH50" s="142">
        <f>MAX(YEAR(CH$4)-YEAR(Assumptions!$E$17)+IF(MONTH(CH$4)&lt;MONTH(Assumptions!$E$17),0,1),0)</f>
        <v>5</v>
      </c>
      <c r="CI50" s="142">
        <f>MAX(YEAR(CI$4)-YEAR(Assumptions!$E$17)+IF(MONTH(CI$4)&lt;MONTH(Assumptions!$E$17),0,1),0)</f>
        <v>5</v>
      </c>
      <c r="CJ50" s="142">
        <f>MAX(YEAR(CJ$4)-YEAR(Assumptions!$E$17)+IF(MONTH(CJ$4)&lt;MONTH(Assumptions!$E$17),0,1),0)</f>
        <v>6</v>
      </c>
      <c r="CK50" s="142">
        <f>MAX(YEAR(CK$4)-YEAR(Assumptions!$E$17)+IF(MONTH(CK$4)&lt;MONTH(Assumptions!$E$17),0,1),0)</f>
        <v>6</v>
      </c>
      <c r="CL50" s="142">
        <f>MAX(YEAR(CL$4)-YEAR(Assumptions!$E$17)+IF(MONTH(CL$4)&lt;MONTH(Assumptions!$E$17),0,1),0)</f>
        <v>6</v>
      </c>
      <c r="CM50" s="142">
        <f>MAX(YEAR(CM$4)-YEAR(Assumptions!$E$17)+IF(MONTH(CM$4)&lt;MONTH(Assumptions!$E$17),0,1),0)</f>
        <v>6</v>
      </c>
      <c r="CN50" s="142">
        <f>MAX(YEAR(CN$4)-YEAR(Assumptions!$E$17)+IF(MONTH(CN$4)&lt;MONTH(Assumptions!$E$17),0,1),0)</f>
        <v>6</v>
      </c>
      <c r="CO50" s="142">
        <f>MAX(YEAR(CO$4)-YEAR(Assumptions!$E$17)+IF(MONTH(CO$4)&lt;MONTH(Assumptions!$E$17),0,1),0)</f>
        <v>6</v>
      </c>
      <c r="CP50" s="342"/>
      <c r="CQ50" s="142">
        <f>MAX(YEAR(CQ$4)-YEAR(Assumptions!$E$17)+IF(MONTH(CQ$4)&lt;MONTH(Assumptions!$E$17),0,1),0)</f>
        <v>6</v>
      </c>
      <c r="CR50" s="142">
        <f>MAX(YEAR(CR$4)-YEAR(Assumptions!$E$17)+IF(MONTH(CR$4)&lt;MONTH(Assumptions!$E$17),0,1),0)</f>
        <v>6</v>
      </c>
      <c r="CS50" s="142">
        <f>MAX(YEAR(CS$4)-YEAR(Assumptions!$E$17)+IF(MONTH(CS$4)&lt;MONTH(Assumptions!$E$17),0,1),0)</f>
        <v>6</v>
      </c>
      <c r="CT50" s="142">
        <f>MAX(YEAR(CT$4)-YEAR(Assumptions!$E$17)+IF(MONTH(CT$4)&lt;MONTH(Assumptions!$E$17),0,1),0)</f>
        <v>6</v>
      </c>
      <c r="CU50" s="142">
        <f>MAX(YEAR(CU$4)-YEAR(Assumptions!$E$17)+IF(MONTH(CU$4)&lt;MONTH(Assumptions!$E$17),0,1),0)</f>
        <v>6</v>
      </c>
      <c r="CV50" s="142">
        <f>MAX(YEAR(CV$4)-YEAR(Assumptions!$E$17)+IF(MONTH(CV$4)&lt;MONTH(Assumptions!$E$17),0,1),0)</f>
        <v>6</v>
      </c>
      <c r="CW50" s="142">
        <f>MAX(YEAR(CW$4)-YEAR(Assumptions!$E$17)+IF(MONTH(CW$4)&lt;MONTH(Assumptions!$E$17),0,1),0)</f>
        <v>7</v>
      </c>
      <c r="CX50" s="142">
        <f>MAX(YEAR(CX$4)-YEAR(Assumptions!$E$17)+IF(MONTH(CX$4)&lt;MONTH(Assumptions!$E$17),0,1),0)</f>
        <v>7</v>
      </c>
      <c r="CY50" s="142">
        <f>MAX(YEAR(CY$4)-YEAR(Assumptions!$E$17)+IF(MONTH(CY$4)&lt;MONTH(Assumptions!$E$17),0,1),0)</f>
        <v>7</v>
      </c>
      <c r="CZ50" s="142">
        <f>MAX(YEAR(CZ$4)-YEAR(Assumptions!$E$17)+IF(MONTH(CZ$4)&lt;MONTH(Assumptions!$E$17),0,1),0)</f>
        <v>7</v>
      </c>
      <c r="DA50" s="142">
        <f>MAX(YEAR(DA$4)-YEAR(Assumptions!$E$17)+IF(MONTH(DA$4)&lt;MONTH(Assumptions!$E$17),0,1),0)</f>
        <v>7</v>
      </c>
      <c r="DB50" s="142">
        <f>MAX(YEAR(DB$4)-YEAR(Assumptions!$E$17)+IF(MONTH(DB$4)&lt;MONTH(Assumptions!$E$17),0,1),0)</f>
        <v>7</v>
      </c>
      <c r="DC50" s="342"/>
    </row>
    <row r="51" spans="2:107" outlineLevel="1">
      <c r="B51" s="185" t="str">
        <f>Assumptions!F12</f>
        <v>Baas Phase</v>
      </c>
      <c r="C51" s="186"/>
      <c r="D51" s="142">
        <f>MAX(YEAR(D$4)-YEAR(Assumptions!$F$17)+IF(MONTH(D$4)&lt;MONTH(Assumptions!$F$17),0,1),0)</f>
        <v>0</v>
      </c>
      <c r="E51" s="142">
        <f>MAX(YEAR(E$4)-YEAR(Assumptions!$F$17)+IF(MONTH(E$4)&lt;MONTH(Assumptions!$F$17),0,1),0)</f>
        <v>0</v>
      </c>
      <c r="F51" s="142">
        <f>MAX(YEAR(F$4)-YEAR(Assumptions!$F$17)+IF(MONTH(F$4)&lt;MONTH(Assumptions!$F$17),0,1),0)</f>
        <v>0</v>
      </c>
      <c r="G51" s="142">
        <f>MAX(YEAR(G$4)-YEAR(Assumptions!$F$17)+IF(MONTH(G$4)&lt;MONTH(Assumptions!$F$17),0,1),0)</f>
        <v>0</v>
      </c>
      <c r="H51" s="142">
        <f>MAX(YEAR(H$4)-YEAR(Assumptions!$F$17)+IF(MONTH(H$4)&lt;MONTH(Assumptions!$F$17),0,1),0)</f>
        <v>0</v>
      </c>
      <c r="I51" s="142">
        <f>MAX(YEAR(I$4)-YEAR(Assumptions!$F$17)+IF(MONTH(I$4)&lt;MONTH(Assumptions!$F$17),0,1),0)</f>
        <v>0</v>
      </c>
      <c r="J51" s="142">
        <f>MAX(YEAR(J$4)-YEAR(Assumptions!$F$17)+IF(MONTH(J$4)&lt;MONTH(Assumptions!$F$17),0,1),0)</f>
        <v>0</v>
      </c>
      <c r="K51" s="142">
        <f>MAX(YEAR(K$4)-YEAR(Assumptions!$F$17)+IF(MONTH(K$4)&lt;MONTH(Assumptions!$F$17),0,1),0)</f>
        <v>0</v>
      </c>
      <c r="L51" s="142">
        <f>MAX(YEAR(L$4)-YEAR(Assumptions!$F$17)+IF(MONTH(L$4)&lt;MONTH(Assumptions!$F$17),0,1),0)</f>
        <v>0</v>
      </c>
      <c r="M51" s="142">
        <f>MAX(YEAR(M$4)-YEAR(Assumptions!$F$17)+IF(MONTH(M$4)&lt;MONTH(Assumptions!$F$17),0,1),0)</f>
        <v>0</v>
      </c>
      <c r="N51" s="142">
        <f>MAX(YEAR(N$4)-YEAR(Assumptions!$F$17)+IF(MONTH(N$4)&lt;MONTH(Assumptions!$F$17),0,1),0)</f>
        <v>0</v>
      </c>
      <c r="O51" s="142">
        <f>MAX(YEAR(O$4)-YEAR(Assumptions!$F$17)+IF(MONTH(O$4)&lt;MONTH(Assumptions!$F$17),0,1),0)</f>
        <v>0</v>
      </c>
      <c r="P51" s="342"/>
      <c r="Q51" s="142">
        <f>MAX(YEAR(Q$4)-YEAR(Assumptions!$F$17)+IF(MONTH(Q$4)&lt;MONTH(Assumptions!$F$17),0,1),0)</f>
        <v>0</v>
      </c>
      <c r="R51" s="142">
        <f>MAX(YEAR(R$4)-YEAR(Assumptions!$F$17)+IF(MONTH(R$4)&lt;MONTH(Assumptions!$F$17),0,1),0)</f>
        <v>0</v>
      </c>
      <c r="S51" s="142">
        <f>MAX(YEAR(S$4)-YEAR(Assumptions!$F$17)+IF(MONTH(S$4)&lt;MONTH(Assumptions!$F$17),0,1),0)</f>
        <v>0</v>
      </c>
      <c r="T51" s="142">
        <f>MAX(YEAR(T$4)-YEAR(Assumptions!$F$17)+IF(MONTH(T$4)&lt;MONTH(Assumptions!$F$17),0,1),0)</f>
        <v>0</v>
      </c>
      <c r="U51" s="142">
        <f>MAX(YEAR(U$4)-YEAR(Assumptions!$F$17)+IF(MONTH(U$4)&lt;MONTH(Assumptions!$F$17),0,1),0)</f>
        <v>0</v>
      </c>
      <c r="V51" s="142">
        <f>MAX(YEAR(V$4)-YEAR(Assumptions!$F$17)+IF(MONTH(V$4)&lt;MONTH(Assumptions!$F$17),0,1),0)</f>
        <v>0</v>
      </c>
      <c r="W51" s="142">
        <f>MAX(YEAR(W$4)-YEAR(Assumptions!$F$17)+IF(MONTH(W$4)&lt;MONTH(Assumptions!$F$17),0,1),0)</f>
        <v>0</v>
      </c>
      <c r="X51" s="142">
        <f>MAX(YEAR(X$4)-YEAR(Assumptions!$F$17)+IF(MONTH(X$4)&lt;MONTH(Assumptions!$F$17),0,1),0)</f>
        <v>0</v>
      </c>
      <c r="Y51" s="142">
        <f>MAX(YEAR(Y$4)-YEAR(Assumptions!$F$17)+IF(MONTH(Y$4)&lt;MONTH(Assumptions!$F$17),0,1),0)</f>
        <v>0</v>
      </c>
      <c r="Z51" s="142">
        <f>MAX(YEAR(Z$4)-YEAR(Assumptions!$F$17)+IF(MONTH(Z$4)&lt;MONTH(Assumptions!$F$17),0,1),0)</f>
        <v>0</v>
      </c>
      <c r="AA51" s="142">
        <f>MAX(YEAR(AA$4)-YEAR(Assumptions!$F$17)+IF(MONTH(AA$4)&lt;MONTH(Assumptions!$F$17),0,1),0)</f>
        <v>0</v>
      </c>
      <c r="AB51" s="142">
        <f>MAX(YEAR(AB$4)-YEAR(Assumptions!$F$17)+IF(MONTH(AB$4)&lt;MONTH(Assumptions!$F$17),0,1),0)</f>
        <v>0</v>
      </c>
      <c r="AC51" s="342"/>
      <c r="AD51" s="142">
        <f>MAX(YEAR(AD$4)-YEAR(Assumptions!$F$17)+IF(MONTH(AD$4)&lt;MONTH(Assumptions!$F$17),0,1),0)</f>
        <v>0</v>
      </c>
      <c r="AE51" s="142">
        <f>MAX(YEAR(AE$4)-YEAR(Assumptions!$F$17)+IF(MONTH(AE$4)&lt;MONTH(Assumptions!$F$17),0,1),0)</f>
        <v>0</v>
      </c>
      <c r="AF51" s="142">
        <f>MAX(YEAR(AF$4)-YEAR(Assumptions!$F$17)+IF(MONTH(AF$4)&lt;MONTH(Assumptions!$F$17),0,1),0)</f>
        <v>0</v>
      </c>
      <c r="AG51" s="142">
        <f>MAX(YEAR(AG$4)-YEAR(Assumptions!$F$17)+IF(MONTH(AG$4)&lt;MONTH(Assumptions!$F$17),0,1),0)</f>
        <v>0</v>
      </c>
      <c r="AH51" s="142">
        <f>MAX(YEAR(AH$4)-YEAR(Assumptions!$F$17)+IF(MONTH(AH$4)&lt;MONTH(Assumptions!$F$17),0,1),0)</f>
        <v>0</v>
      </c>
      <c r="AI51" s="142">
        <f>MAX(YEAR(AI$4)-YEAR(Assumptions!$F$17)+IF(MONTH(AI$4)&lt;MONTH(Assumptions!$F$17),0,1),0)</f>
        <v>0</v>
      </c>
      <c r="AJ51" s="142">
        <f>MAX(YEAR(AJ$4)-YEAR(Assumptions!$F$17)+IF(MONTH(AJ$4)&lt;MONTH(Assumptions!$F$17),0,1),0)</f>
        <v>0</v>
      </c>
      <c r="AK51" s="142">
        <f>MAX(YEAR(AK$4)-YEAR(Assumptions!$F$17)+IF(MONTH(AK$4)&lt;MONTH(Assumptions!$F$17),0,1),0)</f>
        <v>0</v>
      </c>
      <c r="AL51" s="142">
        <f>MAX(YEAR(AL$4)-YEAR(Assumptions!$F$17)+IF(MONTH(AL$4)&lt;MONTH(Assumptions!$F$17),0,1),0)</f>
        <v>0</v>
      </c>
      <c r="AM51" s="142">
        <f>MAX(YEAR(AM$4)-YEAR(Assumptions!$F$17)+IF(MONTH(AM$4)&lt;MONTH(Assumptions!$F$17),0,1),0)</f>
        <v>0</v>
      </c>
      <c r="AN51" s="142">
        <f>MAX(YEAR(AN$4)-YEAR(Assumptions!$F$17)+IF(MONTH(AN$4)&lt;MONTH(Assumptions!$F$17),0,1),0)</f>
        <v>0</v>
      </c>
      <c r="AO51" s="142">
        <f>MAX(YEAR(AO$4)-YEAR(Assumptions!$F$17)+IF(MONTH(AO$4)&lt;MONTH(Assumptions!$F$17),0,1),0)</f>
        <v>0</v>
      </c>
      <c r="AP51" s="342"/>
      <c r="AQ51" s="142">
        <f>MAX(YEAR(AQ$4)-YEAR(Assumptions!$F$17)+IF(MONTH(AQ$4)&lt;MONTH(Assumptions!$F$17),0,1),0)</f>
        <v>0</v>
      </c>
      <c r="AR51" s="142">
        <f>MAX(YEAR(AR$4)-YEAR(Assumptions!$F$17)+IF(MONTH(AR$4)&lt;MONTH(Assumptions!$F$17),0,1),0)</f>
        <v>0</v>
      </c>
      <c r="AS51" s="142">
        <f>MAX(YEAR(AS$4)-YEAR(Assumptions!$F$17)+IF(MONTH(AS$4)&lt;MONTH(Assumptions!$F$17),0,1),0)</f>
        <v>0</v>
      </c>
      <c r="AT51" s="142">
        <f>MAX(YEAR(AT$4)-YEAR(Assumptions!$F$17)+IF(MONTH(AT$4)&lt;MONTH(Assumptions!$F$17),0,1),0)</f>
        <v>0</v>
      </c>
      <c r="AU51" s="142">
        <f>MAX(YEAR(AU$4)-YEAR(Assumptions!$F$17)+IF(MONTH(AU$4)&lt;MONTH(Assumptions!$F$17),0,1),0)</f>
        <v>0</v>
      </c>
      <c r="AV51" s="142">
        <f>MAX(YEAR(AV$4)-YEAR(Assumptions!$F$17)+IF(MONTH(AV$4)&lt;MONTH(Assumptions!$F$17),0,1),0)</f>
        <v>0</v>
      </c>
      <c r="AW51" s="142">
        <f>MAX(YEAR(AW$4)-YEAR(Assumptions!$F$17)+IF(MONTH(AW$4)&lt;MONTH(Assumptions!$F$17),0,1),0)</f>
        <v>0</v>
      </c>
      <c r="AX51" s="142">
        <f>MAX(YEAR(AX$4)-YEAR(Assumptions!$F$17)+IF(MONTH(AX$4)&lt;MONTH(Assumptions!$F$17),0,1),0)</f>
        <v>0</v>
      </c>
      <c r="AY51" s="142">
        <f>MAX(YEAR(AY$4)-YEAR(Assumptions!$F$17)+IF(MONTH(AY$4)&lt;MONTH(Assumptions!$F$17),0,1),0)</f>
        <v>0</v>
      </c>
      <c r="AZ51" s="142">
        <f>MAX(YEAR(AZ$4)-YEAR(Assumptions!$F$17)+IF(MONTH(AZ$4)&lt;MONTH(Assumptions!$F$17),0,1),0)</f>
        <v>0</v>
      </c>
      <c r="BA51" s="142">
        <f>MAX(YEAR(BA$4)-YEAR(Assumptions!$F$17)+IF(MONTH(BA$4)&lt;MONTH(Assumptions!$F$17),0,1),0)</f>
        <v>0</v>
      </c>
      <c r="BB51" s="142">
        <f>MAX(YEAR(BB$4)-YEAR(Assumptions!$F$17)+IF(MONTH(BB$4)&lt;MONTH(Assumptions!$F$17),0,1),0)</f>
        <v>0</v>
      </c>
      <c r="BC51" s="342"/>
      <c r="BD51" s="142">
        <f>MAX(YEAR(BD$4)-YEAR(Assumptions!$F$17)+IF(MONTH(BD$4)&lt;MONTH(Assumptions!$F$17),0,1),0)</f>
        <v>1</v>
      </c>
      <c r="BE51" s="142">
        <f>MAX(YEAR(BE$4)-YEAR(Assumptions!$F$17)+IF(MONTH(BE$4)&lt;MONTH(Assumptions!$F$17),0,1),0)</f>
        <v>1</v>
      </c>
      <c r="BF51" s="142">
        <f>MAX(YEAR(BF$4)-YEAR(Assumptions!$F$17)+IF(MONTH(BF$4)&lt;MONTH(Assumptions!$F$17),0,1),0)</f>
        <v>1</v>
      </c>
      <c r="BG51" s="142">
        <f>MAX(YEAR(BG$4)-YEAR(Assumptions!$F$17)+IF(MONTH(BG$4)&lt;MONTH(Assumptions!$F$17),0,1),0)</f>
        <v>1</v>
      </c>
      <c r="BH51" s="142">
        <f>MAX(YEAR(BH$4)-YEAR(Assumptions!$F$17)+IF(MONTH(BH$4)&lt;MONTH(Assumptions!$F$17),0,1),0)</f>
        <v>1</v>
      </c>
      <c r="BI51" s="142">
        <f>MAX(YEAR(BI$4)-YEAR(Assumptions!$F$17)+IF(MONTH(BI$4)&lt;MONTH(Assumptions!$F$17),0,1),0)</f>
        <v>1</v>
      </c>
      <c r="BJ51" s="142">
        <f>MAX(YEAR(BJ$4)-YEAR(Assumptions!$F$17)+IF(MONTH(BJ$4)&lt;MONTH(Assumptions!$F$17),0,1),0)</f>
        <v>1</v>
      </c>
      <c r="BK51" s="142">
        <f>MAX(YEAR(BK$4)-YEAR(Assumptions!$F$17)+IF(MONTH(BK$4)&lt;MONTH(Assumptions!$F$17),0,1),0)</f>
        <v>1</v>
      </c>
      <c r="BL51" s="142">
        <f>MAX(YEAR(BL$4)-YEAR(Assumptions!$F$17)+IF(MONTH(BL$4)&lt;MONTH(Assumptions!$F$17),0,1),0)</f>
        <v>1</v>
      </c>
      <c r="BM51" s="142">
        <f>MAX(YEAR(BM$4)-YEAR(Assumptions!$F$17)+IF(MONTH(BM$4)&lt;MONTH(Assumptions!$F$17),0,1),0)</f>
        <v>1</v>
      </c>
      <c r="BN51" s="142">
        <f>MAX(YEAR(BN$4)-YEAR(Assumptions!$F$17)+IF(MONTH(BN$4)&lt;MONTH(Assumptions!$F$17),0,1),0)</f>
        <v>1</v>
      </c>
      <c r="BO51" s="142">
        <f>MAX(YEAR(BO$4)-YEAR(Assumptions!$F$17)+IF(MONTH(BO$4)&lt;MONTH(Assumptions!$F$17),0,1),0)</f>
        <v>1</v>
      </c>
      <c r="BP51" s="342"/>
      <c r="BQ51" s="142">
        <f>MAX(YEAR(BQ$4)-YEAR(Assumptions!$F$17)+IF(MONTH(BQ$4)&lt;MONTH(Assumptions!$F$17),0,1),0)</f>
        <v>2</v>
      </c>
      <c r="BR51" s="142">
        <f>MAX(YEAR(BR$4)-YEAR(Assumptions!$F$17)+IF(MONTH(BR$4)&lt;MONTH(Assumptions!$F$17),0,1),0)</f>
        <v>2</v>
      </c>
      <c r="BS51" s="142">
        <f>MAX(YEAR(BS$4)-YEAR(Assumptions!$F$17)+IF(MONTH(BS$4)&lt;MONTH(Assumptions!$F$17),0,1),0)</f>
        <v>2</v>
      </c>
      <c r="BT51" s="142">
        <f>MAX(YEAR(BT$4)-YEAR(Assumptions!$F$17)+IF(MONTH(BT$4)&lt;MONTH(Assumptions!$F$17),0,1),0)</f>
        <v>2</v>
      </c>
      <c r="BU51" s="142">
        <f>MAX(YEAR(BU$4)-YEAR(Assumptions!$F$17)+IF(MONTH(BU$4)&lt;MONTH(Assumptions!$F$17),0,1),0)</f>
        <v>2</v>
      </c>
      <c r="BV51" s="142">
        <f>MAX(YEAR(BV$4)-YEAR(Assumptions!$F$17)+IF(MONTH(BV$4)&lt;MONTH(Assumptions!$F$17),0,1),0)</f>
        <v>2</v>
      </c>
      <c r="BW51" s="142">
        <f>MAX(YEAR(BW$4)-YEAR(Assumptions!$F$17)+IF(MONTH(BW$4)&lt;MONTH(Assumptions!$F$17),0,1),0)</f>
        <v>2</v>
      </c>
      <c r="BX51" s="142">
        <f>MAX(YEAR(BX$4)-YEAR(Assumptions!$F$17)+IF(MONTH(BX$4)&lt;MONTH(Assumptions!$F$17),0,1),0)</f>
        <v>2</v>
      </c>
      <c r="BY51" s="142">
        <f>MAX(YEAR(BY$4)-YEAR(Assumptions!$F$17)+IF(MONTH(BY$4)&lt;MONTH(Assumptions!$F$17),0,1),0)</f>
        <v>2</v>
      </c>
      <c r="BZ51" s="142">
        <f>MAX(YEAR(BZ$4)-YEAR(Assumptions!$F$17)+IF(MONTH(BZ$4)&lt;MONTH(Assumptions!$F$17),0,1),0)</f>
        <v>2</v>
      </c>
      <c r="CA51" s="142">
        <f>MAX(YEAR(CA$4)-YEAR(Assumptions!$F$17)+IF(MONTH(CA$4)&lt;MONTH(Assumptions!$F$17),0,1),0)</f>
        <v>2</v>
      </c>
      <c r="CB51" s="142">
        <f>MAX(YEAR(CB$4)-YEAR(Assumptions!$F$17)+IF(MONTH(CB$4)&lt;MONTH(Assumptions!$F$17),0,1),0)</f>
        <v>2</v>
      </c>
      <c r="CC51" s="342"/>
      <c r="CD51" s="142">
        <f>MAX(YEAR(CD$4)-YEAR(Assumptions!$F$17)+IF(MONTH(CD$4)&lt;MONTH(Assumptions!$F$17),0,1),0)</f>
        <v>3</v>
      </c>
      <c r="CE51" s="142">
        <f>MAX(YEAR(CE$4)-YEAR(Assumptions!$F$17)+IF(MONTH(CE$4)&lt;MONTH(Assumptions!$F$17),0,1),0)</f>
        <v>3</v>
      </c>
      <c r="CF51" s="142">
        <f>MAX(YEAR(CF$4)-YEAR(Assumptions!$F$17)+IF(MONTH(CF$4)&lt;MONTH(Assumptions!$F$17),0,1),0)</f>
        <v>3</v>
      </c>
      <c r="CG51" s="142">
        <f>MAX(YEAR(CG$4)-YEAR(Assumptions!$F$17)+IF(MONTH(CG$4)&lt;MONTH(Assumptions!$F$17),0,1),0)</f>
        <v>3</v>
      </c>
      <c r="CH51" s="142">
        <f>MAX(YEAR(CH$4)-YEAR(Assumptions!$F$17)+IF(MONTH(CH$4)&lt;MONTH(Assumptions!$F$17),0,1),0)</f>
        <v>3</v>
      </c>
      <c r="CI51" s="142">
        <f>MAX(YEAR(CI$4)-YEAR(Assumptions!$F$17)+IF(MONTH(CI$4)&lt;MONTH(Assumptions!$F$17),0,1),0)</f>
        <v>3</v>
      </c>
      <c r="CJ51" s="142">
        <f>MAX(YEAR(CJ$4)-YEAR(Assumptions!$F$17)+IF(MONTH(CJ$4)&lt;MONTH(Assumptions!$F$17),0,1),0)</f>
        <v>3</v>
      </c>
      <c r="CK51" s="142">
        <f>MAX(YEAR(CK$4)-YEAR(Assumptions!$F$17)+IF(MONTH(CK$4)&lt;MONTH(Assumptions!$F$17),0,1),0)</f>
        <v>3</v>
      </c>
      <c r="CL51" s="142">
        <f>MAX(YEAR(CL$4)-YEAR(Assumptions!$F$17)+IF(MONTH(CL$4)&lt;MONTH(Assumptions!$F$17),0,1),0)</f>
        <v>3</v>
      </c>
      <c r="CM51" s="142">
        <f>MAX(YEAR(CM$4)-YEAR(Assumptions!$F$17)+IF(MONTH(CM$4)&lt;MONTH(Assumptions!$F$17),0,1),0)</f>
        <v>3</v>
      </c>
      <c r="CN51" s="142">
        <f>MAX(YEAR(CN$4)-YEAR(Assumptions!$F$17)+IF(MONTH(CN$4)&lt;MONTH(Assumptions!$F$17),0,1),0)</f>
        <v>3</v>
      </c>
      <c r="CO51" s="142">
        <f>MAX(YEAR(CO$4)-YEAR(Assumptions!$F$17)+IF(MONTH(CO$4)&lt;MONTH(Assumptions!$F$17),0,1),0)</f>
        <v>3</v>
      </c>
      <c r="CP51" s="342"/>
      <c r="CQ51" s="142">
        <f>MAX(YEAR(CQ$4)-YEAR(Assumptions!$F$17)+IF(MONTH(CQ$4)&lt;MONTH(Assumptions!$F$17),0,1),0)</f>
        <v>4</v>
      </c>
      <c r="CR51" s="142">
        <f>MAX(YEAR(CR$4)-YEAR(Assumptions!$F$17)+IF(MONTH(CR$4)&lt;MONTH(Assumptions!$F$17),0,1),0)</f>
        <v>4</v>
      </c>
      <c r="CS51" s="142">
        <f>MAX(YEAR(CS$4)-YEAR(Assumptions!$F$17)+IF(MONTH(CS$4)&lt;MONTH(Assumptions!$F$17),0,1),0)</f>
        <v>4</v>
      </c>
      <c r="CT51" s="142">
        <f>MAX(YEAR(CT$4)-YEAR(Assumptions!$F$17)+IF(MONTH(CT$4)&lt;MONTH(Assumptions!$F$17),0,1),0)</f>
        <v>4</v>
      </c>
      <c r="CU51" s="142">
        <f>MAX(YEAR(CU$4)-YEAR(Assumptions!$F$17)+IF(MONTH(CU$4)&lt;MONTH(Assumptions!$F$17),0,1),0)</f>
        <v>4</v>
      </c>
      <c r="CV51" s="142">
        <f>MAX(YEAR(CV$4)-YEAR(Assumptions!$F$17)+IF(MONTH(CV$4)&lt;MONTH(Assumptions!$F$17),0,1),0)</f>
        <v>4</v>
      </c>
      <c r="CW51" s="142">
        <f>MAX(YEAR(CW$4)-YEAR(Assumptions!$F$17)+IF(MONTH(CW$4)&lt;MONTH(Assumptions!$F$17),0,1),0)</f>
        <v>4</v>
      </c>
      <c r="CX51" s="142">
        <f>MAX(YEAR(CX$4)-YEAR(Assumptions!$F$17)+IF(MONTH(CX$4)&lt;MONTH(Assumptions!$F$17),0,1),0)</f>
        <v>4</v>
      </c>
      <c r="CY51" s="142">
        <f>MAX(YEAR(CY$4)-YEAR(Assumptions!$F$17)+IF(MONTH(CY$4)&lt;MONTH(Assumptions!$F$17),0,1),0)</f>
        <v>4</v>
      </c>
      <c r="CZ51" s="142">
        <f>MAX(YEAR(CZ$4)-YEAR(Assumptions!$F$17)+IF(MONTH(CZ$4)&lt;MONTH(Assumptions!$F$17),0,1),0)</f>
        <v>4</v>
      </c>
      <c r="DA51" s="142">
        <f>MAX(YEAR(DA$4)-YEAR(Assumptions!$F$17)+IF(MONTH(DA$4)&lt;MONTH(Assumptions!$F$17),0,1),0)</f>
        <v>4</v>
      </c>
      <c r="DB51" s="142">
        <f>MAX(YEAR(DB$4)-YEAR(Assumptions!$F$17)+IF(MONTH(DB$4)&lt;MONTH(Assumptions!$F$17),0,1),0)</f>
        <v>4</v>
      </c>
      <c r="DC51" s="342"/>
    </row>
    <row r="52" spans="2:107" outlineLevel="1">
      <c r="B52" s="187"/>
      <c r="C52" s="188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55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55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55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55"/>
      <c r="BD52" s="143"/>
      <c r="BE52" s="143"/>
      <c r="BF52" s="143"/>
      <c r="BG52" s="143"/>
      <c r="BH52" s="143"/>
      <c r="BI52" s="143"/>
      <c r="BJ52" s="143"/>
      <c r="BK52" s="143"/>
      <c r="BL52" s="143"/>
      <c r="BM52" s="143"/>
      <c r="BN52" s="143"/>
      <c r="BO52" s="143"/>
      <c r="BP52" s="155"/>
      <c r="BQ52" s="143"/>
      <c r="BR52" s="143"/>
      <c r="BS52" s="143"/>
      <c r="BT52" s="143"/>
      <c r="BU52" s="143"/>
      <c r="BV52" s="143"/>
      <c r="BW52" s="143"/>
      <c r="BX52" s="143"/>
      <c r="BY52" s="143"/>
      <c r="BZ52" s="143"/>
      <c r="CA52" s="143"/>
      <c r="CB52" s="143"/>
      <c r="CC52" s="155"/>
      <c r="CD52" s="143"/>
      <c r="CE52" s="143"/>
      <c r="CF52" s="143"/>
      <c r="CG52" s="143"/>
      <c r="CH52" s="143"/>
      <c r="CI52" s="143"/>
      <c r="CJ52" s="143"/>
      <c r="CK52" s="143"/>
      <c r="CL52" s="143"/>
      <c r="CM52" s="143"/>
      <c r="CN52" s="143"/>
      <c r="CO52" s="143"/>
      <c r="CP52" s="155"/>
      <c r="CQ52" s="143"/>
      <c r="CR52" s="143"/>
      <c r="CS52" s="143"/>
      <c r="CT52" s="143"/>
      <c r="CU52" s="143"/>
      <c r="CV52" s="143"/>
      <c r="CW52" s="143"/>
      <c r="CX52" s="143"/>
      <c r="CY52" s="143"/>
      <c r="CZ52" s="143"/>
      <c r="DA52" s="143"/>
      <c r="DB52" s="143"/>
      <c r="DC52" s="155"/>
    </row>
    <row r="53" spans="2:107" outlineLevel="1"/>
    <row r="54" spans="2:107" s="190" customFormat="1" outlineLevel="1">
      <c r="B54" s="343" t="s">
        <v>51</v>
      </c>
      <c r="C54" s="344"/>
      <c r="D54" s="345">
        <f>D4</f>
        <v>46053</v>
      </c>
      <c r="E54" s="345">
        <f>EOMONTH(D54,1)</f>
        <v>46081</v>
      </c>
      <c r="F54" s="345">
        <f t="shared" ref="F54:AA54" si="248">EOMONTH(E54,1)</f>
        <v>46112</v>
      </c>
      <c r="G54" s="345">
        <f t="shared" si="248"/>
        <v>46142</v>
      </c>
      <c r="H54" s="345">
        <f t="shared" si="248"/>
        <v>46173</v>
      </c>
      <c r="I54" s="345">
        <f t="shared" si="248"/>
        <v>46203</v>
      </c>
      <c r="J54" s="345">
        <f t="shared" si="248"/>
        <v>46234</v>
      </c>
      <c r="K54" s="345">
        <f t="shared" si="248"/>
        <v>46265</v>
      </c>
      <c r="L54" s="345">
        <f t="shared" si="248"/>
        <v>46295</v>
      </c>
      <c r="M54" s="345">
        <f t="shared" si="248"/>
        <v>46326</v>
      </c>
      <c r="N54" s="345">
        <f t="shared" si="248"/>
        <v>46356</v>
      </c>
      <c r="O54" s="345">
        <f t="shared" si="248"/>
        <v>46387</v>
      </c>
      <c r="P54" s="345">
        <f t="shared" si="248"/>
        <v>46418</v>
      </c>
      <c r="Q54" s="345">
        <f t="shared" si="248"/>
        <v>46446</v>
      </c>
      <c r="R54" s="345">
        <f t="shared" si="248"/>
        <v>46477</v>
      </c>
      <c r="S54" s="345">
        <f t="shared" si="248"/>
        <v>46507</v>
      </c>
      <c r="T54" s="345">
        <f t="shared" si="248"/>
        <v>46538</v>
      </c>
      <c r="U54" s="345">
        <f t="shared" si="248"/>
        <v>46568</v>
      </c>
      <c r="V54" s="345">
        <f t="shared" si="248"/>
        <v>46599</v>
      </c>
      <c r="W54" s="345">
        <f t="shared" si="248"/>
        <v>46630</v>
      </c>
      <c r="X54" s="345">
        <f t="shared" si="248"/>
        <v>46660</v>
      </c>
      <c r="Y54" s="345">
        <f t="shared" si="248"/>
        <v>46691</v>
      </c>
      <c r="Z54" s="345">
        <f t="shared" si="248"/>
        <v>46721</v>
      </c>
      <c r="AA54" s="345">
        <f t="shared" si="248"/>
        <v>46752</v>
      </c>
      <c r="AB54" s="345">
        <f t="shared" ref="AB54:CM54" si="249">EOMONTH(AA54,1)</f>
        <v>46783</v>
      </c>
      <c r="AC54" s="345">
        <f t="shared" si="249"/>
        <v>46812</v>
      </c>
      <c r="AD54" s="345">
        <f t="shared" si="249"/>
        <v>46843</v>
      </c>
      <c r="AE54" s="345">
        <f t="shared" si="249"/>
        <v>46873</v>
      </c>
      <c r="AF54" s="345">
        <f t="shared" si="249"/>
        <v>46904</v>
      </c>
      <c r="AG54" s="345">
        <f t="shared" si="249"/>
        <v>46934</v>
      </c>
      <c r="AH54" s="345">
        <f t="shared" si="249"/>
        <v>46965</v>
      </c>
      <c r="AI54" s="345">
        <f t="shared" si="249"/>
        <v>46996</v>
      </c>
      <c r="AJ54" s="345">
        <f t="shared" si="249"/>
        <v>47026</v>
      </c>
      <c r="AK54" s="345">
        <f t="shared" si="249"/>
        <v>47057</v>
      </c>
      <c r="AL54" s="345">
        <f t="shared" si="249"/>
        <v>47087</v>
      </c>
      <c r="AM54" s="345">
        <f t="shared" si="249"/>
        <v>47118</v>
      </c>
      <c r="AN54" s="345">
        <f t="shared" si="249"/>
        <v>47149</v>
      </c>
      <c r="AO54" s="345">
        <f t="shared" si="249"/>
        <v>47177</v>
      </c>
      <c r="AP54" s="345">
        <f t="shared" si="249"/>
        <v>47208</v>
      </c>
      <c r="AQ54" s="345">
        <f t="shared" si="249"/>
        <v>47238</v>
      </c>
      <c r="AR54" s="345">
        <f t="shared" si="249"/>
        <v>47269</v>
      </c>
      <c r="AS54" s="345">
        <f t="shared" si="249"/>
        <v>47299</v>
      </c>
      <c r="AT54" s="345">
        <f t="shared" si="249"/>
        <v>47330</v>
      </c>
      <c r="AU54" s="345">
        <f t="shared" si="249"/>
        <v>47361</v>
      </c>
      <c r="AV54" s="345">
        <f t="shared" si="249"/>
        <v>47391</v>
      </c>
      <c r="AW54" s="345">
        <f t="shared" si="249"/>
        <v>47422</v>
      </c>
      <c r="AX54" s="345">
        <f t="shared" si="249"/>
        <v>47452</v>
      </c>
      <c r="AY54" s="345">
        <f t="shared" si="249"/>
        <v>47483</v>
      </c>
      <c r="AZ54" s="345">
        <f t="shared" si="249"/>
        <v>47514</v>
      </c>
      <c r="BA54" s="345">
        <f t="shared" si="249"/>
        <v>47542</v>
      </c>
      <c r="BB54" s="345">
        <f t="shared" si="249"/>
        <v>47573</v>
      </c>
      <c r="BC54" s="345">
        <f t="shared" si="249"/>
        <v>47603</v>
      </c>
      <c r="BD54" s="345">
        <f t="shared" si="249"/>
        <v>47634</v>
      </c>
      <c r="BE54" s="345">
        <f t="shared" si="249"/>
        <v>47664</v>
      </c>
      <c r="BF54" s="345">
        <f t="shared" si="249"/>
        <v>47695</v>
      </c>
      <c r="BG54" s="345">
        <f t="shared" si="249"/>
        <v>47726</v>
      </c>
      <c r="BH54" s="345">
        <f t="shared" si="249"/>
        <v>47756</v>
      </c>
      <c r="BI54" s="345">
        <f t="shared" si="249"/>
        <v>47787</v>
      </c>
      <c r="BJ54" s="345">
        <f t="shared" si="249"/>
        <v>47817</v>
      </c>
      <c r="BK54" s="345">
        <f t="shared" si="249"/>
        <v>47848</v>
      </c>
      <c r="BL54" s="345">
        <f t="shared" si="249"/>
        <v>47879</v>
      </c>
      <c r="BM54" s="345">
        <f t="shared" si="249"/>
        <v>47907</v>
      </c>
      <c r="BN54" s="345">
        <f t="shared" si="249"/>
        <v>47938</v>
      </c>
      <c r="BO54" s="345">
        <f t="shared" si="249"/>
        <v>47968</v>
      </c>
      <c r="BP54" s="345">
        <f t="shared" si="249"/>
        <v>47999</v>
      </c>
      <c r="BQ54" s="345">
        <f t="shared" si="249"/>
        <v>48029</v>
      </c>
      <c r="BR54" s="345">
        <f t="shared" si="249"/>
        <v>48060</v>
      </c>
      <c r="BS54" s="345">
        <f t="shared" si="249"/>
        <v>48091</v>
      </c>
      <c r="BT54" s="345">
        <f t="shared" si="249"/>
        <v>48121</v>
      </c>
      <c r="BU54" s="345">
        <f t="shared" si="249"/>
        <v>48152</v>
      </c>
      <c r="BV54" s="345">
        <f t="shared" si="249"/>
        <v>48182</v>
      </c>
      <c r="BW54" s="345">
        <f t="shared" si="249"/>
        <v>48213</v>
      </c>
      <c r="BX54" s="345">
        <f t="shared" si="249"/>
        <v>48244</v>
      </c>
      <c r="BY54" s="345">
        <f t="shared" si="249"/>
        <v>48273</v>
      </c>
      <c r="BZ54" s="345">
        <f t="shared" si="249"/>
        <v>48304</v>
      </c>
      <c r="CA54" s="345">
        <f t="shared" si="249"/>
        <v>48334</v>
      </c>
      <c r="CB54" s="345">
        <f t="shared" si="249"/>
        <v>48365</v>
      </c>
      <c r="CC54" s="345">
        <f t="shared" si="249"/>
        <v>48395</v>
      </c>
      <c r="CD54" s="345">
        <f t="shared" si="249"/>
        <v>48426</v>
      </c>
      <c r="CE54" s="345">
        <f t="shared" si="249"/>
        <v>48457</v>
      </c>
      <c r="CF54" s="345">
        <f t="shared" si="249"/>
        <v>48487</v>
      </c>
      <c r="CG54" s="345">
        <f t="shared" si="249"/>
        <v>48518</v>
      </c>
      <c r="CH54" s="345">
        <f t="shared" si="249"/>
        <v>48548</v>
      </c>
      <c r="CI54" s="345">
        <f t="shared" si="249"/>
        <v>48579</v>
      </c>
      <c r="CJ54" s="345">
        <f t="shared" si="249"/>
        <v>48610</v>
      </c>
      <c r="CK54" s="345">
        <f t="shared" si="249"/>
        <v>48638</v>
      </c>
      <c r="CL54" s="345">
        <f t="shared" si="249"/>
        <v>48669</v>
      </c>
      <c r="CM54" s="345">
        <f t="shared" si="249"/>
        <v>48699</v>
      </c>
      <c r="CN54" s="345">
        <f t="shared" ref="CN54:CU54" si="250">EOMONTH(CM54,1)</f>
        <v>48730</v>
      </c>
      <c r="CO54" s="345">
        <f t="shared" si="250"/>
        <v>48760</v>
      </c>
      <c r="CP54" s="345">
        <f t="shared" si="250"/>
        <v>48791</v>
      </c>
      <c r="CQ54" s="189">
        <f t="shared" si="250"/>
        <v>48822</v>
      </c>
      <c r="CR54" s="189">
        <f t="shared" si="250"/>
        <v>48852</v>
      </c>
      <c r="CS54" s="189">
        <f t="shared" si="250"/>
        <v>48883</v>
      </c>
      <c r="CT54" s="189">
        <f t="shared" si="250"/>
        <v>48913</v>
      </c>
      <c r="CU54" s="189">
        <f t="shared" si="250"/>
        <v>48944</v>
      </c>
      <c r="CV54" s="175"/>
    </row>
    <row r="55" spans="2:107" s="190" customFormat="1" outlineLevel="1">
      <c r="B55" s="346" t="s">
        <v>128</v>
      </c>
      <c r="C55" s="347"/>
      <c r="D55" s="346">
        <v>1</v>
      </c>
      <c r="E55" s="348">
        <f>D55+1</f>
        <v>2</v>
      </c>
      <c r="F55" s="348">
        <f t="shared" ref="F55:AA55" si="251">E55+1</f>
        <v>3</v>
      </c>
      <c r="G55" s="348">
        <f t="shared" si="251"/>
        <v>4</v>
      </c>
      <c r="H55" s="348">
        <f t="shared" si="251"/>
        <v>5</v>
      </c>
      <c r="I55" s="348">
        <f t="shared" si="251"/>
        <v>6</v>
      </c>
      <c r="J55" s="348">
        <f t="shared" si="251"/>
        <v>7</v>
      </c>
      <c r="K55" s="348">
        <f t="shared" si="251"/>
        <v>8</v>
      </c>
      <c r="L55" s="348">
        <f t="shared" si="251"/>
        <v>9</v>
      </c>
      <c r="M55" s="348">
        <f t="shared" si="251"/>
        <v>10</v>
      </c>
      <c r="N55" s="348">
        <f t="shared" si="251"/>
        <v>11</v>
      </c>
      <c r="O55" s="348">
        <f t="shared" si="251"/>
        <v>12</v>
      </c>
      <c r="P55" s="348">
        <f t="shared" si="251"/>
        <v>13</v>
      </c>
      <c r="Q55" s="348">
        <f t="shared" si="251"/>
        <v>14</v>
      </c>
      <c r="R55" s="348">
        <f t="shared" si="251"/>
        <v>15</v>
      </c>
      <c r="S55" s="348">
        <f t="shared" si="251"/>
        <v>16</v>
      </c>
      <c r="T55" s="348">
        <f t="shared" si="251"/>
        <v>17</v>
      </c>
      <c r="U55" s="348">
        <f t="shared" si="251"/>
        <v>18</v>
      </c>
      <c r="V55" s="348">
        <f t="shared" si="251"/>
        <v>19</v>
      </c>
      <c r="W55" s="348">
        <f t="shared" si="251"/>
        <v>20</v>
      </c>
      <c r="X55" s="348">
        <f t="shared" si="251"/>
        <v>21</v>
      </c>
      <c r="Y55" s="348">
        <f t="shared" si="251"/>
        <v>22</v>
      </c>
      <c r="Z55" s="348">
        <f t="shared" si="251"/>
        <v>23</v>
      </c>
      <c r="AA55" s="348">
        <f t="shared" si="251"/>
        <v>24</v>
      </c>
      <c r="AB55" s="348">
        <f t="shared" ref="AB55" si="252">AA55+1</f>
        <v>25</v>
      </c>
      <c r="AC55" s="348">
        <f t="shared" ref="AC55" si="253">AB55+1</f>
        <v>26</v>
      </c>
      <c r="AD55" s="348">
        <f t="shared" ref="AD55" si="254">AC55+1</f>
        <v>27</v>
      </c>
      <c r="AE55" s="348">
        <f t="shared" ref="AE55" si="255">AD55+1</f>
        <v>28</v>
      </c>
      <c r="AF55" s="348">
        <f t="shared" ref="AF55" si="256">AE55+1</f>
        <v>29</v>
      </c>
      <c r="AG55" s="348">
        <f t="shared" ref="AG55" si="257">AF55+1</f>
        <v>30</v>
      </c>
      <c r="AH55" s="348">
        <f t="shared" ref="AH55" si="258">AG55+1</f>
        <v>31</v>
      </c>
      <c r="AI55" s="348">
        <f t="shared" ref="AI55" si="259">AH55+1</f>
        <v>32</v>
      </c>
      <c r="AJ55" s="348">
        <f t="shared" ref="AJ55" si="260">AI55+1</f>
        <v>33</v>
      </c>
      <c r="AK55" s="348">
        <f t="shared" ref="AK55" si="261">AJ55+1</f>
        <v>34</v>
      </c>
      <c r="AL55" s="348">
        <f t="shared" ref="AL55" si="262">AK55+1</f>
        <v>35</v>
      </c>
      <c r="AM55" s="348">
        <f t="shared" ref="AM55" si="263">AL55+1</f>
        <v>36</v>
      </c>
      <c r="AN55" s="348">
        <f t="shared" ref="AN55" si="264">AM55+1</f>
        <v>37</v>
      </c>
      <c r="AO55" s="348">
        <f t="shared" ref="AO55" si="265">AN55+1</f>
        <v>38</v>
      </c>
      <c r="AP55" s="348">
        <f t="shared" ref="AP55" si="266">AO55+1</f>
        <v>39</v>
      </c>
      <c r="AQ55" s="348">
        <f t="shared" ref="AQ55" si="267">AP55+1</f>
        <v>40</v>
      </c>
      <c r="AR55" s="348">
        <f t="shared" ref="AR55" si="268">AQ55+1</f>
        <v>41</v>
      </c>
      <c r="AS55" s="348">
        <f t="shared" ref="AS55" si="269">AR55+1</f>
        <v>42</v>
      </c>
      <c r="AT55" s="348">
        <f t="shared" ref="AT55" si="270">AS55+1</f>
        <v>43</v>
      </c>
      <c r="AU55" s="348">
        <f t="shared" ref="AU55" si="271">AT55+1</f>
        <v>44</v>
      </c>
      <c r="AV55" s="348">
        <f t="shared" ref="AV55" si="272">AU55+1</f>
        <v>45</v>
      </c>
      <c r="AW55" s="348">
        <f t="shared" ref="AW55" si="273">AV55+1</f>
        <v>46</v>
      </c>
      <c r="AX55" s="348">
        <f t="shared" ref="AX55" si="274">AW55+1</f>
        <v>47</v>
      </c>
      <c r="AY55" s="348">
        <f t="shared" ref="AY55" si="275">AX55+1</f>
        <v>48</v>
      </c>
      <c r="AZ55" s="348">
        <f t="shared" ref="AZ55" si="276">AY55+1</f>
        <v>49</v>
      </c>
      <c r="BA55" s="348">
        <f t="shared" ref="BA55" si="277">AZ55+1</f>
        <v>50</v>
      </c>
      <c r="BB55" s="348">
        <f t="shared" ref="BB55" si="278">BA55+1</f>
        <v>51</v>
      </c>
      <c r="BC55" s="348">
        <f t="shared" ref="BC55" si="279">BB55+1</f>
        <v>52</v>
      </c>
      <c r="BD55" s="348">
        <f t="shared" ref="BD55" si="280">BC55+1</f>
        <v>53</v>
      </c>
      <c r="BE55" s="348">
        <f t="shared" ref="BE55" si="281">BD55+1</f>
        <v>54</v>
      </c>
      <c r="BF55" s="348">
        <f t="shared" ref="BF55" si="282">BE55+1</f>
        <v>55</v>
      </c>
      <c r="BG55" s="348">
        <f t="shared" ref="BG55" si="283">BF55+1</f>
        <v>56</v>
      </c>
      <c r="BH55" s="348">
        <f t="shared" ref="BH55" si="284">BG55+1</f>
        <v>57</v>
      </c>
      <c r="BI55" s="348">
        <f t="shared" ref="BI55" si="285">BH55+1</f>
        <v>58</v>
      </c>
      <c r="BJ55" s="348">
        <f t="shared" ref="BJ55" si="286">BI55+1</f>
        <v>59</v>
      </c>
      <c r="BK55" s="348">
        <f t="shared" ref="BK55" si="287">BJ55+1</f>
        <v>60</v>
      </c>
      <c r="BL55" s="348">
        <f t="shared" ref="BL55" si="288">BK55+1</f>
        <v>61</v>
      </c>
      <c r="BM55" s="348">
        <f t="shared" ref="BM55" si="289">BL55+1</f>
        <v>62</v>
      </c>
      <c r="BN55" s="348">
        <f t="shared" ref="BN55" si="290">BM55+1</f>
        <v>63</v>
      </c>
      <c r="BO55" s="348">
        <f t="shared" ref="BO55" si="291">BN55+1</f>
        <v>64</v>
      </c>
      <c r="BP55" s="348">
        <f t="shared" ref="BP55" si="292">BO55+1</f>
        <v>65</v>
      </c>
      <c r="BQ55" s="348">
        <f t="shared" ref="BQ55" si="293">BP55+1</f>
        <v>66</v>
      </c>
      <c r="BR55" s="348">
        <f t="shared" ref="BR55" si="294">BQ55+1</f>
        <v>67</v>
      </c>
      <c r="BS55" s="348">
        <f t="shared" ref="BS55" si="295">BR55+1</f>
        <v>68</v>
      </c>
      <c r="BT55" s="348">
        <f t="shared" ref="BT55" si="296">BS55+1</f>
        <v>69</v>
      </c>
      <c r="BU55" s="348">
        <f t="shared" ref="BU55" si="297">BT55+1</f>
        <v>70</v>
      </c>
      <c r="BV55" s="348">
        <f t="shared" ref="BV55" si="298">BU55+1</f>
        <v>71</v>
      </c>
      <c r="BW55" s="348">
        <f t="shared" ref="BW55" si="299">BV55+1</f>
        <v>72</v>
      </c>
      <c r="BX55" s="348">
        <f t="shared" ref="BX55" si="300">BW55+1</f>
        <v>73</v>
      </c>
      <c r="BY55" s="348">
        <f t="shared" ref="BY55" si="301">BX55+1</f>
        <v>74</v>
      </c>
      <c r="BZ55" s="348">
        <f t="shared" ref="BZ55" si="302">BY55+1</f>
        <v>75</v>
      </c>
      <c r="CA55" s="348">
        <f t="shared" ref="CA55" si="303">BZ55+1</f>
        <v>76</v>
      </c>
      <c r="CB55" s="348">
        <f t="shared" ref="CB55" si="304">CA55+1</f>
        <v>77</v>
      </c>
      <c r="CC55" s="348">
        <f t="shared" ref="CC55" si="305">CB55+1</f>
        <v>78</v>
      </c>
      <c r="CD55" s="348">
        <f t="shared" ref="CD55" si="306">CC55+1</f>
        <v>79</v>
      </c>
      <c r="CE55" s="348">
        <f t="shared" ref="CE55" si="307">CD55+1</f>
        <v>80</v>
      </c>
      <c r="CF55" s="348">
        <f t="shared" ref="CF55" si="308">CE55+1</f>
        <v>81</v>
      </c>
      <c r="CG55" s="348">
        <f t="shared" ref="CG55" si="309">CF55+1</f>
        <v>82</v>
      </c>
      <c r="CH55" s="348">
        <f t="shared" ref="CH55" si="310">CG55+1</f>
        <v>83</v>
      </c>
      <c r="CI55" s="348">
        <f t="shared" ref="CI55" si="311">CH55+1</f>
        <v>84</v>
      </c>
      <c r="CJ55" s="348">
        <f t="shared" ref="CJ55" si="312">CI55+1</f>
        <v>85</v>
      </c>
      <c r="CK55" s="348">
        <f t="shared" ref="CK55" si="313">CJ55+1</f>
        <v>86</v>
      </c>
      <c r="CL55" s="348">
        <f t="shared" ref="CL55" si="314">CK55+1</f>
        <v>87</v>
      </c>
      <c r="CM55" s="348">
        <f t="shared" ref="CM55" si="315">CL55+1</f>
        <v>88</v>
      </c>
      <c r="CN55" s="348">
        <f t="shared" ref="CN55" si="316">CM55+1</f>
        <v>89</v>
      </c>
      <c r="CO55" s="348">
        <f t="shared" ref="CO55" si="317">CN55+1</f>
        <v>90</v>
      </c>
      <c r="CP55" s="348">
        <f t="shared" ref="CP55" si="318">CO55+1</f>
        <v>91</v>
      </c>
      <c r="CQ55" s="177">
        <f t="shared" ref="CQ55" si="319">CP55+1</f>
        <v>92</v>
      </c>
      <c r="CR55" s="177">
        <f t="shared" ref="CR55" si="320">CQ55+1</f>
        <v>93</v>
      </c>
      <c r="CS55" s="177">
        <f t="shared" ref="CS55" si="321">CR55+1</f>
        <v>94</v>
      </c>
      <c r="CT55" s="177">
        <f t="shared" ref="CT55" si="322">CS55+1</f>
        <v>95</v>
      </c>
      <c r="CU55" s="178">
        <f t="shared" ref="CU55" si="323">CT55+1</f>
        <v>96</v>
      </c>
      <c r="CV55" s="175"/>
    </row>
    <row r="56" spans="2:107" s="190" customFormat="1" outlineLevel="1">
      <c r="B56" s="349" t="str">
        <f>B7</f>
        <v>SaaS Phase</v>
      </c>
      <c r="C56" s="350">
        <f>IFERROR(1/Assumptions!$D$121,0)</f>
        <v>5</v>
      </c>
      <c r="D56" s="351">
        <f t="shared" ref="D56:AI56" si="324">INDEX($D19:$DC19,MATCH(D$54,$D$4:$DC$4,0))</f>
        <v>0</v>
      </c>
      <c r="E56" s="352">
        <f t="shared" si="324"/>
        <v>0</v>
      </c>
      <c r="F56" s="352">
        <f t="shared" si="324"/>
        <v>833.33333333333337</v>
      </c>
      <c r="G56" s="352">
        <f t="shared" si="324"/>
        <v>833.33333333333337</v>
      </c>
      <c r="H56" s="352">
        <f t="shared" si="324"/>
        <v>833.33333333333337</v>
      </c>
      <c r="I56" s="352">
        <f t="shared" si="324"/>
        <v>833.33333333333337</v>
      </c>
      <c r="J56" s="352">
        <f t="shared" si="324"/>
        <v>833.33333333333337</v>
      </c>
      <c r="K56" s="352">
        <f t="shared" si="324"/>
        <v>833.33333333333337</v>
      </c>
      <c r="L56" s="352">
        <f t="shared" si="324"/>
        <v>833.33333333333337</v>
      </c>
      <c r="M56" s="352">
        <f t="shared" si="324"/>
        <v>833.33333333333337</v>
      </c>
      <c r="N56" s="352">
        <f t="shared" si="324"/>
        <v>833.33333333333337</v>
      </c>
      <c r="O56" s="352">
        <f t="shared" si="324"/>
        <v>833.33333333333337</v>
      </c>
      <c r="P56" s="352">
        <f t="shared" si="324"/>
        <v>833.33333333333337</v>
      </c>
      <c r="Q56" s="352">
        <f t="shared" si="324"/>
        <v>833.33333333333337</v>
      </c>
      <c r="R56" s="352">
        <f t="shared" si="324"/>
        <v>850</v>
      </c>
      <c r="S56" s="352">
        <f t="shared" si="324"/>
        <v>850</v>
      </c>
      <c r="T56" s="352">
        <f t="shared" si="324"/>
        <v>850</v>
      </c>
      <c r="U56" s="352">
        <f t="shared" si="324"/>
        <v>850</v>
      </c>
      <c r="V56" s="352">
        <f t="shared" si="324"/>
        <v>0</v>
      </c>
      <c r="W56" s="352">
        <f t="shared" si="324"/>
        <v>0</v>
      </c>
      <c r="X56" s="352">
        <f t="shared" si="324"/>
        <v>0</v>
      </c>
      <c r="Y56" s="352">
        <f t="shared" si="324"/>
        <v>0</v>
      </c>
      <c r="Z56" s="352">
        <f t="shared" si="324"/>
        <v>0</v>
      </c>
      <c r="AA56" s="352">
        <f t="shared" si="324"/>
        <v>0</v>
      </c>
      <c r="AB56" s="352">
        <f t="shared" si="324"/>
        <v>0</v>
      </c>
      <c r="AC56" s="352">
        <f t="shared" si="324"/>
        <v>0</v>
      </c>
      <c r="AD56" s="352">
        <f t="shared" si="324"/>
        <v>0</v>
      </c>
      <c r="AE56" s="352">
        <f t="shared" si="324"/>
        <v>0</v>
      </c>
      <c r="AF56" s="352">
        <f t="shared" si="324"/>
        <v>0</v>
      </c>
      <c r="AG56" s="352">
        <f t="shared" si="324"/>
        <v>0</v>
      </c>
      <c r="AH56" s="352">
        <f t="shared" si="324"/>
        <v>0</v>
      </c>
      <c r="AI56" s="352">
        <f t="shared" si="324"/>
        <v>0</v>
      </c>
      <c r="AJ56" s="352">
        <f t="shared" ref="AJ56:BO56" si="325">INDEX($D19:$DC19,MATCH(AJ$54,$D$4:$DC$4,0))</f>
        <v>0</v>
      </c>
      <c r="AK56" s="352">
        <f t="shared" si="325"/>
        <v>0</v>
      </c>
      <c r="AL56" s="352">
        <f t="shared" si="325"/>
        <v>0</v>
      </c>
      <c r="AM56" s="352">
        <f t="shared" si="325"/>
        <v>0</v>
      </c>
      <c r="AN56" s="352">
        <f t="shared" si="325"/>
        <v>0</v>
      </c>
      <c r="AO56" s="352">
        <f t="shared" si="325"/>
        <v>0</v>
      </c>
      <c r="AP56" s="352">
        <f t="shared" si="325"/>
        <v>0</v>
      </c>
      <c r="AQ56" s="352">
        <f t="shared" si="325"/>
        <v>0</v>
      </c>
      <c r="AR56" s="352">
        <f t="shared" si="325"/>
        <v>0</v>
      </c>
      <c r="AS56" s="352">
        <f t="shared" si="325"/>
        <v>0</v>
      </c>
      <c r="AT56" s="352">
        <f t="shared" si="325"/>
        <v>0</v>
      </c>
      <c r="AU56" s="352">
        <f t="shared" si="325"/>
        <v>0</v>
      </c>
      <c r="AV56" s="352">
        <f t="shared" si="325"/>
        <v>0</v>
      </c>
      <c r="AW56" s="352">
        <f t="shared" si="325"/>
        <v>0</v>
      </c>
      <c r="AX56" s="352">
        <f t="shared" si="325"/>
        <v>0</v>
      </c>
      <c r="AY56" s="352">
        <f t="shared" si="325"/>
        <v>0</v>
      </c>
      <c r="AZ56" s="352">
        <f t="shared" si="325"/>
        <v>0</v>
      </c>
      <c r="BA56" s="352">
        <f t="shared" si="325"/>
        <v>0</v>
      </c>
      <c r="BB56" s="352">
        <f t="shared" si="325"/>
        <v>0</v>
      </c>
      <c r="BC56" s="352">
        <f t="shared" si="325"/>
        <v>0</v>
      </c>
      <c r="BD56" s="352">
        <f t="shared" si="325"/>
        <v>0</v>
      </c>
      <c r="BE56" s="352">
        <f t="shared" si="325"/>
        <v>0</v>
      </c>
      <c r="BF56" s="352">
        <f t="shared" si="325"/>
        <v>0</v>
      </c>
      <c r="BG56" s="352">
        <f t="shared" si="325"/>
        <v>0</v>
      </c>
      <c r="BH56" s="352">
        <f t="shared" si="325"/>
        <v>0</v>
      </c>
      <c r="BI56" s="352">
        <f t="shared" si="325"/>
        <v>0</v>
      </c>
      <c r="BJ56" s="352">
        <f t="shared" si="325"/>
        <v>0</v>
      </c>
      <c r="BK56" s="352">
        <f t="shared" si="325"/>
        <v>0</v>
      </c>
      <c r="BL56" s="352">
        <f t="shared" si="325"/>
        <v>0</v>
      </c>
      <c r="BM56" s="352">
        <f t="shared" si="325"/>
        <v>0</v>
      </c>
      <c r="BN56" s="352">
        <f t="shared" si="325"/>
        <v>0</v>
      </c>
      <c r="BO56" s="352">
        <f t="shared" si="325"/>
        <v>0</v>
      </c>
      <c r="BP56" s="352">
        <f t="shared" ref="BP56:CU56" si="326">INDEX($D19:$DC19,MATCH(BP$54,$D$4:$DC$4,0))</f>
        <v>0</v>
      </c>
      <c r="BQ56" s="352">
        <f t="shared" si="326"/>
        <v>0</v>
      </c>
      <c r="BR56" s="352">
        <f t="shared" si="326"/>
        <v>0</v>
      </c>
      <c r="BS56" s="352">
        <f t="shared" si="326"/>
        <v>0</v>
      </c>
      <c r="BT56" s="352">
        <f t="shared" si="326"/>
        <v>0</v>
      </c>
      <c r="BU56" s="352">
        <f t="shared" si="326"/>
        <v>0</v>
      </c>
      <c r="BV56" s="352">
        <f t="shared" si="326"/>
        <v>0</v>
      </c>
      <c r="BW56" s="352">
        <f t="shared" si="326"/>
        <v>0</v>
      </c>
      <c r="BX56" s="352">
        <f t="shared" si="326"/>
        <v>0</v>
      </c>
      <c r="BY56" s="352">
        <f t="shared" si="326"/>
        <v>0</v>
      </c>
      <c r="BZ56" s="352">
        <f t="shared" si="326"/>
        <v>0</v>
      </c>
      <c r="CA56" s="352">
        <f t="shared" si="326"/>
        <v>0</v>
      </c>
      <c r="CB56" s="352">
        <f t="shared" si="326"/>
        <v>0</v>
      </c>
      <c r="CC56" s="352">
        <f t="shared" si="326"/>
        <v>0</v>
      </c>
      <c r="CD56" s="352">
        <f t="shared" si="326"/>
        <v>0</v>
      </c>
      <c r="CE56" s="352">
        <f t="shared" si="326"/>
        <v>0</v>
      </c>
      <c r="CF56" s="352">
        <f t="shared" si="326"/>
        <v>0</v>
      </c>
      <c r="CG56" s="352">
        <f t="shared" si="326"/>
        <v>0</v>
      </c>
      <c r="CH56" s="352">
        <f t="shared" si="326"/>
        <v>0</v>
      </c>
      <c r="CI56" s="352">
        <f t="shared" si="326"/>
        <v>0</v>
      </c>
      <c r="CJ56" s="352">
        <f t="shared" si="326"/>
        <v>0</v>
      </c>
      <c r="CK56" s="352">
        <f t="shared" si="326"/>
        <v>0</v>
      </c>
      <c r="CL56" s="352">
        <f t="shared" si="326"/>
        <v>0</v>
      </c>
      <c r="CM56" s="352">
        <f t="shared" si="326"/>
        <v>0</v>
      </c>
      <c r="CN56" s="352">
        <f t="shared" si="326"/>
        <v>0</v>
      </c>
      <c r="CO56" s="352">
        <f t="shared" si="326"/>
        <v>0</v>
      </c>
      <c r="CP56" s="352">
        <f t="shared" si="326"/>
        <v>0</v>
      </c>
      <c r="CQ56" s="179">
        <f t="shared" si="326"/>
        <v>0</v>
      </c>
      <c r="CR56" s="179">
        <f t="shared" si="326"/>
        <v>0</v>
      </c>
      <c r="CS56" s="179">
        <f t="shared" si="326"/>
        <v>0</v>
      </c>
      <c r="CT56" s="179">
        <f t="shared" si="326"/>
        <v>0</v>
      </c>
      <c r="CU56" s="179">
        <f t="shared" si="326"/>
        <v>0</v>
      </c>
      <c r="CV56" s="175"/>
    </row>
    <row r="57" spans="2:107" s="190" customFormat="1" outlineLevel="1">
      <c r="B57" s="349" t="str">
        <f t="shared" ref="B57:B58" si="327">B8</f>
        <v>PaaS Phase</v>
      </c>
      <c r="C57" s="350">
        <f>IFERROR(1/Assumptions!$D$121,0)</f>
        <v>5</v>
      </c>
      <c r="D57" s="353">
        <f t="shared" ref="D57:AI57" si="328">INDEX($D20:$DC20,MATCH(D$54,$D$4:$DC$4,0))</f>
        <v>0</v>
      </c>
      <c r="E57" s="354">
        <f t="shared" si="328"/>
        <v>0</v>
      </c>
      <c r="F57" s="354">
        <f t="shared" si="328"/>
        <v>0</v>
      </c>
      <c r="G57" s="354">
        <f t="shared" si="328"/>
        <v>0</v>
      </c>
      <c r="H57" s="354">
        <f t="shared" si="328"/>
        <v>0</v>
      </c>
      <c r="I57" s="354">
        <f t="shared" si="328"/>
        <v>0</v>
      </c>
      <c r="J57" s="354">
        <f t="shared" si="328"/>
        <v>0</v>
      </c>
      <c r="K57" s="354">
        <f t="shared" si="328"/>
        <v>0</v>
      </c>
      <c r="L57" s="354">
        <f t="shared" si="328"/>
        <v>0</v>
      </c>
      <c r="M57" s="354">
        <f t="shared" si="328"/>
        <v>0</v>
      </c>
      <c r="N57" s="354">
        <f t="shared" si="328"/>
        <v>0</v>
      </c>
      <c r="O57" s="354">
        <f t="shared" si="328"/>
        <v>0</v>
      </c>
      <c r="P57" s="354">
        <f t="shared" si="328"/>
        <v>0</v>
      </c>
      <c r="Q57" s="354">
        <f t="shared" si="328"/>
        <v>0</v>
      </c>
      <c r="R57" s="354">
        <f t="shared" si="328"/>
        <v>0</v>
      </c>
      <c r="S57" s="354">
        <f t="shared" si="328"/>
        <v>0</v>
      </c>
      <c r="T57" s="354">
        <f t="shared" si="328"/>
        <v>0</v>
      </c>
      <c r="U57" s="354">
        <f t="shared" si="328"/>
        <v>0</v>
      </c>
      <c r="V57" s="354">
        <f t="shared" si="328"/>
        <v>4166.666666666667</v>
      </c>
      <c r="W57" s="354">
        <f t="shared" si="328"/>
        <v>4166.666666666667</v>
      </c>
      <c r="X57" s="354">
        <f t="shared" si="328"/>
        <v>4166.666666666667</v>
      </c>
      <c r="Y57" s="354">
        <f t="shared" si="328"/>
        <v>4166.666666666667</v>
      </c>
      <c r="Z57" s="354">
        <f t="shared" si="328"/>
        <v>4166.666666666667</v>
      </c>
      <c r="AA57" s="354">
        <f t="shared" si="328"/>
        <v>4166.666666666667</v>
      </c>
      <c r="AB57" s="354">
        <f t="shared" si="328"/>
        <v>4166.666666666667</v>
      </c>
      <c r="AC57" s="354">
        <f t="shared" si="328"/>
        <v>4166.666666666667</v>
      </c>
      <c r="AD57" s="354">
        <f t="shared" si="328"/>
        <v>4166.666666666667</v>
      </c>
      <c r="AE57" s="354">
        <f t="shared" si="328"/>
        <v>4166.666666666667</v>
      </c>
      <c r="AF57" s="354">
        <f t="shared" si="328"/>
        <v>4166.666666666667</v>
      </c>
      <c r="AG57" s="354">
        <f t="shared" si="328"/>
        <v>4166.666666666667</v>
      </c>
      <c r="AH57" s="354">
        <f t="shared" si="328"/>
        <v>4250</v>
      </c>
      <c r="AI57" s="354">
        <f t="shared" si="328"/>
        <v>4250</v>
      </c>
      <c r="AJ57" s="354">
        <f t="shared" ref="AJ57:BO57" si="329">INDEX($D20:$DC20,MATCH(AJ$54,$D$4:$DC$4,0))</f>
        <v>4250</v>
      </c>
      <c r="AK57" s="354">
        <f t="shared" si="329"/>
        <v>4250</v>
      </c>
      <c r="AL57" s="354">
        <f t="shared" si="329"/>
        <v>4250</v>
      </c>
      <c r="AM57" s="354">
        <f t="shared" si="329"/>
        <v>4250</v>
      </c>
      <c r="AN57" s="354">
        <f t="shared" si="329"/>
        <v>4250</v>
      </c>
      <c r="AO57" s="354">
        <f t="shared" si="329"/>
        <v>4250</v>
      </c>
      <c r="AP57" s="354">
        <f t="shared" si="329"/>
        <v>4250</v>
      </c>
      <c r="AQ57" s="354">
        <f t="shared" si="329"/>
        <v>4250</v>
      </c>
      <c r="AR57" s="354">
        <f t="shared" si="329"/>
        <v>4250</v>
      </c>
      <c r="AS57" s="354">
        <f t="shared" si="329"/>
        <v>4250</v>
      </c>
      <c r="AT57" s="354">
        <f t="shared" si="329"/>
        <v>4335</v>
      </c>
      <c r="AU57" s="354">
        <f t="shared" si="329"/>
        <v>4335</v>
      </c>
      <c r="AV57" s="354">
        <f t="shared" si="329"/>
        <v>4335</v>
      </c>
      <c r="AW57" s="354">
        <f t="shared" si="329"/>
        <v>4335</v>
      </c>
      <c r="AX57" s="354">
        <f t="shared" si="329"/>
        <v>4335</v>
      </c>
      <c r="AY57" s="354">
        <f t="shared" si="329"/>
        <v>4335</v>
      </c>
      <c r="AZ57" s="354">
        <f t="shared" si="329"/>
        <v>0</v>
      </c>
      <c r="BA57" s="354">
        <f t="shared" si="329"/>
        <v>0</v>
      </c>
      <c r="BB57" s="354">
        <f t="shared" si="329"/>
        <v>0</v>
      </c>
      <c r="BC57" s="354">
        <f t="shared" si="329"/>
        <v>0</v>
      </c>
      <c r="BD57" s="354">
        <f t="shared" si="329"/>
        <v>0</v>
      </c>
      <c r="BE57" s="354">
        <f t="shared" si="329"/>
        <v>0</v>
      </c>
      <c r="BF57" s="354">
        <f t="shared" si="329"/>
        <v>0</v>
      </c>
      <c r="BG57" s="354">
        <f t="shared" si="329"/>
        <v>0</v>
      </c>
      <c r="BH57" s="354">
        <f t="shared" si="329"/>
        <v>0</v>
      </c>
      <c r="BI57" s="354">
        <f t="shared" si="329"/>
        <v>0</v>
      </c>
      <c r="BJ57" s="354">
        <f t="shared" si="329"/>
        <v>0</v>
      </c>
      <c r="BK57" s="354">
        <f t="shared" si="329"/>
        <v>0</v>
      </c>
      <c r="BL57" s="354">
        <f t="shared" si="329"/>
        <v>0</v>
      </c>
      <c r="BM57" s="354">
        <f t="shared" si="329"/>
        <v>0</v>
      </c>
      <c r="BN57" s="354">
        <f t="shared" si="329"/>
        <v>0</v>
      </c>
      <c r="BO57" s="354">
        <f t="shared" si="329"/>
        <v>0</v>
      </c>
      <c r="BP57" s="354">
        <f t="shared" ref="BP57:CU57" si="330">INDEX($D20:$DC20,MATCH(BP$54,$D$4:$DC$4,0))</f>
        <v>0</v>
      </c>
      <c r="BQ57" s="354">
        <f t="shared" si="330"/>
        <v>0</v>
      </c>
      <c r="BR57" s="354">
        <f t="shared" si="330"/>
        <v>0</v>
      </c>
      <c r="BS57" s="354">
        <f t="shared" si="330"/>
        <v>0</v>
      </c>
      <c r="BT57" s="354">
        <f t="shared" si="330"/>
        <v>0</v>
      </c>
      <c r="BU57" s="354">
        <f t="shared" si="330"/>
        <v>0</v>
      </c>
      <c r="BV57" s="354">
        <f t="shared" si="330"/>
        <v>0</v>
      </c>
      <c r="BW57" s="354">
        <f t="shared" si="330"/>
        <v>0</v>
      </c>
      <c r="BX57" s="354">
        <f t="shared" si="330"/>
        <v>0</v>
      </c>
      <c r="BY57" s="354">
        <f t="shared" si="330"/>
        <v>0</v>
      </c>
      <c r="BZ57" s="354">
        <f t="shared" si="330"/>
        <v>0</v>
      </c>
      <c r="CA57" s="354">
        <f t="shared" si="330"/>
        <v>0</v>
      </c>
      <c r="CB57" s="354">
        <f t="shared" si="330"/>
        <v>0</v>
      </c>
      <c r="CC57" s="354">
        <f t="shared" si="330"/>
        <v>0</v>
      </c>
      <c r="CD57" s="354">
        <f t="shared" si="330"/>
        <v>0</v>
      </c>
      <c r="CE57" s="354">
        <f t="shared" si="330"/>
        <v>0</v>
      </c>
      <c r="CF57" s="354">
        <f t="shared" si="330"/>
        <v>0</v>
      </c>
      <c r="CG57" s="354">
        <f t="shared" si="330"/>
        <v>0</v>
      </c>
      <c r="CH57" s="354">
        <f t="shared" si="330"/>
        <v>0</v>
      </c>
      <c r="CI57" s="354">
        <f t="shared" si="330"/>
        <v>0</v>
      </c>
      <c r="CJ57" s="354">
        <f t="shared" si="330"/>
        <v>0</v>
      </c>
      <c r="CK57" s="354">
        <f t="shared" si="330"/>
        <v>0</v>
      </c>
      <c r="CL57" s="354">
        <f t="shared" si="330"/>
        <v>0</v>
      </c>
      <c r="CM57" s="354">
        <f t="shared" si="330"/>
        <v>0</v>
      </c>
      <c r="CN57" s="354">
        <f t="shared" si="330"/>
        <v>0</v>
      </c>
      <c r="CO57" s="354">
        <f t="shared" si="330"/>
        <v>0</v>
      </c>
      <c r="CP57" s="354">
        <f t="shared" si="330"/>
        <v>0</v>
      </c>
      <c r="CQ57" s="180">
        <f t="shared" si="330"/>
        <v>0</v>
      </c>
      <c r="CR57" s="180">
        <f t="shared" si="330"/>
        <v>0</v>
      </c>
      <c r="CS57" s="180">
        <f t="shared" si="330"/>
        <v>0</v>
      </c>
      <c r="CT57" s="180">
        <f t="shared" si="330"/>
        <v>0</v>
      </c>
      <c r="CU57" s="180">
        <f t="shared" si="330"/>
        <v>0</v>
      </c>
      <c r="CV57" s="175"/>
    </row>
    <row r="58" spans="2:107" s="190" customFormat="1" outlineLevel="1">
      <c r="B58" s="349" t="str">
        <f t="shared" si="327"/>
        <v>Baas Phase</v>
      </c>
      <c r="C58" s="350">
        <f>IFERROR(1/Assumptions!$D$121,0)</f>
        <v>5</v>
      </c>
      <c r="D58" s="353">
        <f t="shared" ref="D58:AI58" si="331">INDEX($D21:$DC21,MATCH(D$54,$D$4:$DC$4,0))</f>
        <v>0</v>
      </c>
      <c r="E58" s="354">
        <f t="shared" si="331"/>
        <v>0</v>
      </c>
      <c r="F58" s="354">
        <f t="shared" si="331"/>
        <v>0</v>
      </c>
      <c r="G58" s="354">
        <f t="shared" si="331"/>
        <v>0</v>
      </c>
      <c r="H58" s="354">
        <f t="shared" si="331"/>
        <v>0</v>
      </c>
      <c r="I58" s="354">
        <f t="shared" si="331"/>
        <v>0</v>
      </c>
      <c r="J58" s="354">
        <f t="shared" si="331"/>
        <v>0</v>
      </c>
      <c r="K58" s="354">
        <f t="shared" si="331"/>
        <v>0</v>
      </c>
      <c r="L58" s="354">
        <f t="shared" si="331"/>
        <v>0</v>
      </c>
      <c r="M58" s="354">
        <f t="shared" si="331"/>
        <v>0</v>
      </c>
      <c r="N58" s="354">
        <f t="shared" si="331"/>
        <v>0</v>
      </c>
      <c r="O58" s="354">
        <f t="shared" si="331"/>
        <v>0</v>
      </c>
      <c r="P58" s="354">
        <f t="shared" si="331"/>
        <v>0</v>
      </c>
      <c r="Q58" s="354">
        <f t="shared" si="331"/>
        <v>0</v>
      </c>
      <c r="R58" s="354">
        <f t="shared" si="331"/>
        <v>0</v>
      </c>
      <c r="S58" s="354">
        <f t="shared" si="331"/>
        <v>0</v>
      </c>
      <c r="T58" s="354">
        <f t="shared" si="331"/>
        <v>0</v>
      </c>
      <c r="U58" s="354">
        <f t="shared" si="331"/>
        <v>0</v>
      </c>
      <c r="V58" s="354">
        <f t="shared" si="331"/>
        <v>0</v>
      </c>
      <c r="W58" s="354">
        <f t="shared" si="331"/>
        <v>0</v>
      </c>
      <c r="X58" s="354">
        <f t="shared" si="331"/>
        <v>0</v>
      </c>
      <c r="Y58" s="354">
        <f t="shared" si="331"/>
        <v>0</v>
      </c>
      <c r="Z58" s="354">
        <f t="shared" si="331"/>
        <v>0</v>
      </c>
      <c r="AA58" s="354">
        <f t="shared" si="331"/>
        <v>0</v>
      </c>
      <c r="AB58" s="354">
        <f t="shared" si="331"/>
        <v>0</v>
      </c>
      <c r="AC58" s="354">
        <f t="shared" si="331"/>
        <v>0</v>
      </c>
      <c r="AD58" s="354">
        <f t="shared" si="331"/>
        <v>0</v>
      </c>
      <c r="AE58" s="354">
        <f t="shared" si="331"/>
        <v>0</v>
      </c>
      <c r="AF58" s="354">
        <f t="shared" si="331"/>
        <v>0</v>
      </c>
      <c r="AG58" s="354">
        <f t="shared" si="331"/>
        <v>0</v>
      </c>
      <c r="AH58" s="354">
        <f t="shared" si="331"/>
        <v>0</v>
      </c>
      <c r="AI58" s="354">
        <f t="shared" si="331"/>
        <v>0</v>
      </c>
      <c r="AJ58" s="354">
        <f t="shared" ref="AJ58:BO58" si="332">INDEX($D21:$DC21,MATCH(AJ$54,$D$4:$DC$4,0))</f>
        <v>0</v>
      </c>
      <c r="AK58" s="354">
        <f t="shared" si="332"/>
        <v>0</v>
      </c>
      <c r="AL58" s="354">
        <f t="shared" si="332"/>
        <v>0</v>
      </c>
      <c r="AM58" s="354">
        <f t="shared" si="332"/>
        <v>0</v>
      </c>
      <c r="AN58" s="354">
        <f t="shared" si="332"/>
        <v>0</v>
      </c>
      <c r="AO58" s="354">
        <f t="shared" si="332"/>
        <v>0</v>
      </c>
      <c r="AP58" s="354">
        <f t="shared" si="332"/>
        <v>0</v>
      </c>
      <c r="AQ58" s="354">
        <f t="shared" si="332"/>
        <v>0</v>
      </c>
      <c r="AR58" s="354">
        <f t="shared" si="332"/>
        <v>0</v>
      </c>
      <c r="AS58" s="354">
        <f t="shared" si="332"/>
        <v>0</v>
      </c>
      <c r="AT58" s="354">
        <f t="shared" si="332"/>
        <v>0</v>
      </c>
      <c r="AU58" s="354">
        <f t="shared" si="332"/>
        <v>0</v>
      </c>
      <c r="AV58" s="354">
        <f t="shared" si="332"/>
        <v>0</v>
      </c>
      <c r="AW58" s="354">
        <f t="shared" si="332"/>
        <v>0</v>
      </c>
      <c r="AX58" s="354">
        <f t="shared" si="332"/>
        <v>0</v>
      </c>
      <c r="AY58" s="354">
        <f t="shared" si="332"/>
        <v>0</v>
      </c>
      <c r="AZ58" s="354">
        <f t="shared" si="332"/>
        <v>16666.666666666668</v>
      </c>
      <c r="BA58" s="354">
        <f t="shared" si="332"/>
        <v>16666.666666666668</v>
      </c>
      <c r="BB58" s="354">
        <f t="shared" si="332"/>
        <v>16666.666666666668</v>
      </c>
      <c r="BC58" s="354">
        <f t="shared" si="332"/>
        <v>16666.666666666668</v>
      </c>
      <c r="BD58" s="354">
        <f t="shared" si="332"/>
        <v>16666.666666666668</v>
      </c>
      <c r="BE58" s="354">
        <f t="shared" si="332"/>
        <v>16666.666666666668</v>
      </c>
      <c r="BF58" s="354">
        <f t="shared" si="332"/>
        <v>16666.666666666668</v>
      </c>
      <c r="BG58" s="354">
        <f t="shared" si="332"/>
        <v>16666.666666666668</v>
      </c>
      <c r="BH58" s="354">
        <f t="shared" si="332"/>
        <v>16666.666666666668</v>
      </c>
      <c r="BI58" s="354">
        <f t="shared" si="332"/>
        <v>16666.666666666668</v>
      </c>
      <c r="BJ58" s="354">
        <f t="shared" si="332"/>
        <v>16666.666666666668</v>
      </c>
      <c r="BK58" s="354">
        <f t="shared" si="332"/>
        <v>16666.666666666668</v>
      </c>
      <c r="BL58" s="354">
        <f t="shared" si="332"/>
        <v>17000</v>
      </c>
      <c r="BM58" s="354">
        <f t="shared" si="332"/>
        <v>17000</v>
      </c>
      <c r="BN58" s="354">
        <f t="shared" si="332"/>
        <v>17000</v>
      </c>
      <c r="BO58" s="354">
        <f t="shared" si="332"/>
        <v>17000</v>
      </c>
      <c r="BP58" s="354">
        <f t="shared" ref="BP58:CU58" si="333">INDEX($D21:$DC21,MATCH(BP$54,$D$4:$DC$4,0))</f>
        <v>17000</v>
      </c>
      <c r="BQ58" s="354">
        <f t="shared" si="333"/>
        <v>17000</v>
      </c>
      <c r="BR58" s="354">
        <f t="shared" si="333"/>
        <v>17000</v>
      </c>
      <c r="BS58" s="354">
        <f t="shared" si="333"/>
        <v>17000</v>
      </c>
      <c r="BT58" s="354">
        <f t="shared" si="333"/>
        <v>17000</v>
      </c>
      <c r="BU58" s="354">
        <f t="shared" si="333"/>
        <v>17000</v>
      </c>
      <c r="BV58" s="354">
        <f t="shared" si="333"/>
        <v>17000</v>
      </c>
      <c r="BW58" s="354">
        <f t="shared" si="333"/>
        <v>17000</v>
      </c>
      <c r="BX58" s="354">
        <f t="shared" si="333"/>
        <v>17340</v>
      </c>
      <c r="BY58" s="354">
        <f t="shared" si="333"/>
        <v>17340</v>
      </c>
      <c r="BZ58" s="354">
        <f t="shared" si="333"/>
        <v>17340</v>
      </c>
      <c r="CA58" s="354">
        <f t="shared" si="333"/>
        <v>17340</v>
      </c>
      <c r="CB58" s="354">
        <f t="shared" si="333"/>
        <v>17340</v>
      </c>
      <c r="CC58" s="354">
        <f t="shared" si="333"/>
        <v>17340</v>
      </c>
      <c r="CD58" s="354">
        <f t="shared" si="333"/>
        <v>17340</v>
      </c>
      <c r="CE58" s="354">
        <f t="shared" si="333"/>
        <v>17340</v>
      </c>
      <c r="CF58" s="354">
        <f t="shared" si="333"/>
        <v>17340</v>
      </c>
      <c r="CG58" s="354">
        <f t="shared" si="333"/>
        <v>17340</v>
      </c>
      <c r="CH58" s="354">
        <f t="shared" si="333"/>
        <v>17340</v>
      </c>
      <c r="CI58" s="354">
        <f t="shared" si="333"/>
        <v>17340</v>
      </c>
      <c r="CJ58" s="354">
        <f t="shared" si="333"/>
        <v>17686.8</v>
      </c>
      <c r="CK58" s="354">
        <f t="shared" si="333"/>
        <v>17686.8</v>
      </c>
      <c r="CL58" s="354">
        <f t="shared" si="333"/>
        <v>17686.8</v>
      </c>
      <c r="CM58" s="354">
        <f t="shared" si="333"/>
        <v>17686.8</v>
      </c>
      <c r="CN58" s="354">
        <f t="shared" si="333"/>
        <v>17686.8</v>
      </c>
      <c r="CO58" s="354">
        <f t="shared" si="333"/>
        <v>17686.8</v>
      </c>
      <c r="CP58" s="354">
        <f t="shared" si="333"/>
        <v>17686.8</v>
      </c>
      <c r="CQ58" s="180">
        <f t="shared" si="333"/>
        <v>17686.8</v>
      </c>
      <c r="CR58" s="180">
        <f t="shared" si="333"/>
        <v>17686.8</v>
      </c>
      <c r="CS58" s="180">
        <f t="shared" si="333"/>
        <v>17686.8</v>
      </c>
      <c r="CT58" s="180">
        <f t="shared" si="333"/>
        <v>17686.8</v>
      </c>
      <c r="CU58" s="180">
        <f t="shared" si="333"/>
        <v>17686.8</v>
      </c>
      <c r="CV58" s="175"/>
    </row>
    <row r="59" spans="2:107" s="190" customFormat="1" outlineLevel="1">
      <c r="B59" s="346" t="s">
        <v>13</v>
      </c>
      <c r="C59" s="347"/>
      <c r="D59" s="346">
        <f t="shared" ref="D59:AI59" si="334">D55</f>
        <v>1</v>
      </c>
      <c r="E59" s="346">
        <f t="shared" si="334"/>
        <v>2</v>
      </c>
      <c r="F59" s="346">
        <f t="shared" si="334"/>
        <v>3</v>
      </c>
      <c r="G59" s="346">
        <f t="shared" si="334"/>
        <v>4</v>
      </c>
      <c r="H59" s="346">
        <f t="shared" si="334"/>
        <v>5</v>
      </c>
      <c r="I59" s="346">
        <f t="shared" si="334"/>
        <v>6</v>
      </c>
      <c r="J59" s="346">
        <f t="shared" si="334"/>
        <v>7</v>
      </c>
      <c r="K59" s="346">
        <f t="shared" si="334"/>
        <v>8</v>
      </c>
      <c r="L59" s="346">
        <f t="shared" si="334"/>
        <v>9</v>
      </c>
      <c r="M59" s="346">
        <f t="shared" si="334"/>
        <v>10</v>
      </c>
      <c r="N59" s="346">
        <f t="shared" si="334"/>
        <v>11</v>
      </c>
      <c r="O59" s="346">
        <f t="shared" si="334"/>
        <v>12</v>
      </c>
      <c r="P59" s="346">
        <f t="shared" si="334"/>
        <v>13</v>
      </c>
      <c r="Q59" s="346">
        <f t="shared" si="334"/>
        <v>14</v>
      </c>
      <c r="R59" s="346">
        <f t="shared" si="334"/>
        <v>15</v>
      </c>
      <c r="S59" s="346">
        <f t="shared" si="334"/>
        <v>16</v>
      </c>
      <c r="T59" s="346">
        <f t="shared" si="334"/>
        <v>17</v>
      </c>
      <c r="U59" s="346">
        <f t="shared" si="334"/>
        <v>18</v>
      </c>
      <c r="V59" s="346">
        <f t="shared" si="334"/>
        <v>19</v>
      </c>
      <c r="W59" s="346">
        <f t="shared" si="334"/>
        <v>20</v>
      </c>
      <c r="X59" s="346">
        <f t="shared" si="334"/>
        <v>21</v>
      </c>
      <c r="Y59" s="346">
        <f t="shared" si="334"/>
        <v>22</v>
      </c>
      <c r="Z59" s="346">
        <f t="shared" si="334"/>
        <v>23</v>
      </c>
      <c r="AA59" s="346">
        <f t="shared" si="334"/>
        <v>24</v>
      </c>
      <c r="AB59" s="346">
        <f t="shared" si="334"/>
        <v>25</v>
      </c>
      <c r="AC59" s="346">
        <f t="shared" si="334"/>
        <v>26</v>
      </c>
      <c r="AD59" s="346">
        <f t="shared" si="334"/>
        <v>27</v>
      </c>
      <c r="AE59" s="346">
        <f t="shared" si="334"/>
        <v>28</v>
      </c>
      <c r="AF59" s="346">
        <f t="shared" si="334"/>
        <v>29</v>
      </c>
      <c r="AG59" s="346">
        <f t="shared" si="334"/>
        <v>30</v>
      </c>
      <c r="AH59" s="346">
        <f t="shared" si="334"/>
        <v>31</v>
      </c>
      <c r="AI59" s="346">
        <f t="shared" si="334"/>
        <v>32</v>
      </c>
      <c r="AJ59" s="346">
        <f t="shared" ref="AJ59:BO59" si="335">AJ55</f>
        <v>33</v>
      </c>
      <c r="AK59" s="346">
        <f t="shared" si="335"/>
        <v>34</v>
      </c>
      <c r="AL59" s="346">
        <f t="shared" si="335"/>
        <v>35</v>
      </c>
      <c r="AM59" s="346">
        <f t="shared" si="335"/>
        <v>36</v>
      </c>
      <c r="AN59" s="346">
        <f t="shared" si="335"/>
        <v>37</v>
      </c>
      <c r="AO59" s="346">
        <f t="shared" si="335"/>
        <v>38</v>
      </c>
      <c r="AP59" s="346">
        <f t="shared" si="335"/>
        <v>39</v>
      </c>
      <c r="AQ59" s="346">
        <f t="shared" si="335"/>
        <v>40</v>
      </c>
      <c r="AR59" s="346">
        <f t="shared" si="335"/>
        <v>41</v>
      </c>
      <c r="AS59" s="346">
        <f t="shared" si="335"/>
        <v>42</v>
      </c>
      <c r="AT59" s="346">
        <f t="shared" si="335"/>
        <v>43</v>
      </c>
      <c r="AU59" s="346">
        <f t="shared" si="335"/>
        <v>44</v>
      </c>
      <c r="AV59" s="346">
        <f t="shared" si="335"/>
        <v>45</v>
      </c>
      <c r="AW59" s="346">
        <f t="shared" si="335"/>
        <v>46</v>
      </c>
      <c r="AX59" s="346">
        <f t="shared" si="335"/>
        <v>47</v>
      </c>
      <c r="AY59" s="346">
        <f t="shared" si="335"/>
        <v>48</v>
      </c>
      <c r="AZ59" s="346">
        <f t="shared" si="335"/>
        <v>49</v>
      </c>
      <c r="BA59" s="346">
        <f t="shared" si="335"/>
        <v>50</v>
      </c>
      <c r="BB59" s="346">
        <f t="shared" si="335"/>
        <v>51</v>
      </c>
      <c r="BC59" s="346">
        <f t="shared" si="335"/>
        <v>52</v>
      </c>
      <c r="BD59" s="346">
        <f t="shared" si="335"/>
        <v>53</v>
      </c>
      <c r="BE59" s="346">
        <f t="shared" si="335"/>
        <v>54</v>
      </c>
      <c r="BF59" s="346">
        <f t="shared" si="335"/>
        <v>55</v>
      </c>
      <c r="BG59" s="346">
        <f t="shared" si="335"/>
        <v>56</v>
      </c>
      <c r="BH59" s="346">
        <f t="shared" si="335"/>
        <v>57</v>
      </c>
      <c r="BI59" s="346">
        <f t="shared" si="335"/>
        <v>58</v>
      </c>
      <c r="BJ59" s="346">
        <f t="shared" si="335"/>
        <v>59</v>
      </c>
      <c r="BK59" s="346">
        <f t="shared" si="335"/>
        <v>60</v>
      </c>
      <c r="BL59" s="346">
        <f t="shared" si="335"/>
        <v>61</v>
      </c>
      <c r="BM59" s="346">
        <f t="shared" si="335"/>
        <v>62</v>
      </c>
      <c r="BN59" s="346">
        <f t="shared" si="335"/>
        <v>63</v>
      </c>
      <c r="BO59" s="346">
        <f t="shared" si="335"/>
        <v>64</v>
      </c>
      <c r="BP59" s="346">
        <f t="shared" ref="BP59:CU59" si="336">BP55</f>
        <v>65</v>
      </c>
      <c r="BQ59" s="346">
        <f t="shared" si="336"/>
        <v>66</v>
      </c>
      <c r="BR59" s="346">
        <f t="shared" si="336"/>
        <v>67</v>
      </c>
      <c r="BS59" s="346">
        <f t="shared" si="336"/>
        <v>68</v>
      </c>
      <c r="BT59" s="346">
        <f t="shared" si="336"/>
        <v>69</v>
      </c>
      <c r="BU59" s="346">
        <f t="shared" si="336"/>
        <v>70</v>
      </c>
      <c r="BV59" s="346">
        <f t="shared" si="336"/>
        <v>71</v>
      </c>
      <c r="BW59" s="346">
        <f t="shared" si="336"/>
        <v>72</v>
      </c>
      <c r="BX59" s="346">
        <f t="shared" si="336"/>
        <v>73</v>
      </c>
      <c r="BY59" s="346">
        <f t="shared" si="336"/>
        <v>74</v>
      </c>
      <c r="BZ59" s="346">
        <f t="shared" si="336"/>
        <v>75</v>
      </c>
      <c r="CA59" s="346">
        <f t="shared" si="336"/>
        <v>76</v>
      </c>
      <c r="CB59" s="346">
        <f t="shared" si="336"/>
        <v>77</v>
      </c>
      <c r="CC59" s="346">
        <f t="shared" si="336"/>
        <v>78</v>
      </c>
      <c r="CD59" s="346">
        <f t="shared" si="336"/>
        <v>79</v>
      </c>
      <c r="CE59" s="346">
        <f t="shared" si="336"/>
        <v>80</v>
      </c>
      <c r="CF59" s="346">
        <f t="shared" si="336"/>
        <v>81</v>
      </c>
      <c r="CG59" s="346">
        <f t="shared" si="336"/>
        <v>82</v>
      </c>
      <c r="CH59" s="346">
        <f t="shared" si="336"/>
        <v>83</v>
      </c>
      <c r="CI59" s="346">
        <f t="shared" si="336"/>
        <v>84</v>
      </c>
      <c r="CJ59" s="346">
        <f t="shared" si="336"/>
        <v>85</v>
      </c>
      <c r="CK59" s="346">
        <f t="shared" si="336"/>
        <v>86</v>
      </c>
      <c r="CL59" s="346">
        <f t="shared" si="336"/>
        <v>87</v>
      </c>
      <c r="CM59" s="346">
        <f t="shared" si="336"/>
        <v>88</v>
      </c>
      <c r="CN59" s="346">
        <f t="shared" si="336"/>
        <v>89</v>
      </c>
      <c r="CO59" s="346">
        <f t="shared" si="336"/>
        <v>90</v>
      </c>
      <c r="CP59" s="346">
        <f t="shared" si="336"/>
        <v>91</v>
      </c>
      <c r="CQ59" s="176">
        <f t="shared" si="336"/>
        <v>92</v>
      </c>
      <c r="CR59" s="176">
        <f t="shared" si="336"/>
        <v>93</v>
      </c>
      <c r="CS59" s="176">
        <f t="shared" si="336"/>
        <v>94</v>
      </c>
      <c r="CT59" s="176">
        <f t="shared" si="336"/>
        <v>95</v>
      </c>
      <c r="CU59" s="181">
        <f t="shared" si="336"/>
        <v>96</v>
      </c>
      <c r="CV59" s="175"/>
    </row>
    <row r="60" spans="2:107" s="190" customFormat="1" outlineLevel="1">
      <c r="B60" s="349" t="str">
        <f>B56</f>
        <v>SaaS Phase</v>
      </c>
      <c r="C60" s="350">
        <f>IFERROR(C56*12,0)</f>
        <v>60</v>
      </c>
      <c r="D60" s="354">
        <f t="shared" ref="D60:AI60" ca="1" si="337">IFERROR(SUM(OFFSET(C56,0,0,1,-MIN($C60,C$55)))/$C60,0)</f>
        <v>0</v>
      </c>
      <c r="E60" s="354">
        <f t="shared" ca="1" si="337"/>
        <v>0</v>
      </c>
      <c r="F60" s="354">
        <f t="shared" ca="1" si="337"/>
        <v>0</v>
      </c>
      <c r="G60" s="354">
        <f t="shared" ca="1" si="337"/>
        <v>13.888888888888889</v>
      </c>
      <c r="H60" s="354">
        <f t="shared" ca="1" si="337"/>
        <v>27.777777777777779</v>
      </c>
      <c r="I60" s="354">
        <f t="shared" ca="1" si="337"/>
        <v>41.666666666666664</v>
      </c>
      <c r="J60" s="354">
        <f t="shared" ca="1" si="337"/>
        <v>55.555555555555557</v>
      </c>
      <c r="K60" s="354">
        <f t="shared" ca="1" si="337"/>
        <v>69.444444444444443</v>
      </c>
      <c r="L60" s="354">
        <f t="shared" ca="1" si="337"/>
        <v>83.333333333333329</v>
      </c>
      <c r="M60" s="354">
        <f t="shared" ca="1" si="337"/>
        <v>97.222222222222214</v>
      </c>
      <c r="N60" s="354">
        <f t="shared" ca="1" si="337"/>
        <v>111.1111111111111</v>
      </c>
      <c r="O60" s="354">
        <f t="shared" ca="1" si="337"/>
        <v>124.99999999999999</v>
      </c>
      <c r="P60" s="354">
        <f t="shared" ca="1" si="337"/>
        <v>138.88888888888886</v>
      </c>
      <c r="Q60" s="354">
        <f t="shared" ca="1" si="337"/>
        <v>152.77777777777777</v>
      </c>
      <c r="R60" s="354">
        <f t="shared" ca="1" si="337"/>
        <v>166.66666666666666</v>
      </c>
      <c r="S60" s="354">
        <f t="shared" ca="1" si="337"/>
        <v>180.83333333333334</v>
      </c>
      <c r="T60" s="354">
        <f t="shared" ca="1" si="337"/>
        <v>195</v>
      </c>
      <c r="U60" s="354">
        <f t="shared" ca="1" si="337"/>
        <v>209.16666666666666</v>
      </c>
      <c r="V60" s="354">
        <f t="shared" ca="1" si="337"/>
        <v>223.33333333333334</v>
      </c>
      <c r="W60" s="354">
        <f t="shared" ca="1" si="337"/>
        <v>223.33333333333334</v>
      </c>
      <c r="X60" s="354">
        <f t="shared" ca="1" si="337"/>
        <v>223.33333333333334</v>
      </c>
      <c r="Y60" s="354">
        <f t="shared" ca="1" si="337"/>
        <v>223.33333333333334</v>
      </c>
      <c r="Z60" s="354">
        <f t="shared" ca="1" si="337"/>
        <v>223.33333333333334</v>
      </c>
      <c r="AA60" s="354">
        <f t="shared" ca="1" si="337"/>
        <v>223.33333333333334</v>
      </c>
      <c r="AB60" s="354">
        <f t="shared" ca="1" si="337"/>
        <v>223.33333333333334</v>
      </c>
      <c r="AC60" s="354">
        <f t="shared" ca="1" si="337"/>
        <v>223.33333333333334</v>
      </c>
      <c r="AD60" s="354">
        <f t="shared" ca="1" si="337"/>
        <v>223.33333333333334</v>
      </c>
      <c r="AE60" s="354">
        <f t="shared" ca="1" si="337"/>
        <v>223.33333333333334</v>
      </c>
      <c r="AF60" s="354">
        <f t="shared" ca="1" si="337"/>
        <v>223.33333333333334</v>
      </c>
      <c r="AG60" s="354">
        <f t="shared" ca="1" si="337"/>
        <v>223.33333333333334</v>
      </c>
      <c r="AH60" s="354">
        <f t="shared" ca="1" si="337"/>
        <v>223.33333333333334</v>
      </c>
      <c r="AI60" s="354">
        <f t="shared" ca="1" si="337"/>
        <v>223.33333333333334</v>
      </c>
      <c r="AJ60" s="354">
        <f t="shared" ref="AJ60:BO60" ca="1" si="338">IFERROR(SUM(OFFSET(AI56,0,0,1,-MIN($C60,AI$55)))/$C60,0)</f>
        <v>223.33333333333334</v>
      </c>
      <c r="AK60" s="354">
        <f t="shared" ca="1" si="338"/>
        <v>223.33333333333334</v>
      </c>
      <c r="AL60" s="354">
        <f t="shared" ca="1" si="338"/>
        <v>223.33333333333334</v>
      </c>
      <c r="AM60" s="354">
        <f t="shared" ca="1" si="338"/>
        <v>223.33333333333334</v>
      </c>
      <c r="AN60" s="354">
        <f t="shared" ca="1" si="338"/>
        <v>223.33333333333334</v>
      </c>
      <c r="AO60" s="354">
        <f t="shared" ca="1" si="338"/>
        <v>223.33333333333334</v>
      </c>
      <c r="AP60" s="354">
        <f t="shared" ca="1" si="338"/>
        <v>223.33333333333334</v>
      </c>
      <c r="AQ60" s="354">
        <f t="shared" ca="1" si="338"/>
        <v>223.33333333333334</v>
      </c>
      <c r="AR60" s="354">
        <f t="shared" ca="1" si="338"/>
        <v>223.33333333333334</v>
      </c>
      <c r="AS60" s="354">
        <f t="shared" ca="1" si="338"/>
        <v>223.33333333333334</v>
      </c>
      <c r="AT60" s="354">
        <f t="shared" ca="1" si="338"/>
        <v>223.33333333333334</v>
      </c>
      <c r="AU60" s="354">
        <f t="shared" ca="1" si="338"/>
        <v>223.33333333333334</v>
      </c>
      <c r="AV60" s="354">
        <f t="shared" ca="1" si="338"/>
        <v>223.33333333333334</v>
      </c>
      <c r="AW60" s="354">
        <f t="shared" ca="1" si="338"/>
        <v>223.33333333333334</v>
      </c>
      <c r="AX60" s="354">
        <f t="shared" ca="1" si="338"/>
        <v>223.33333333333334</v>
      </c>
      <c r="AY60" s="354">
        <f t="shared" ca="1" si="338"/>
        <v>223.33333333333334</v>
      </c>
      <c r="AZ60" s="354">
        <f t="shared" ca="1" si="338"/>
        <v>223.33333333333334</v>
      </c>
      <c r="BA60" s="354">
        <f t="shared" ca="1" si="338"/>
        <v>223.33333333333334</v>
      </c>
      <c r="BB60" s="354">
        <f t="shared" ca="1" si="338"/>
        <v>223.33333333333334</v>
      </c>
      <c r="BC60" s="354">
        <f t="shared" ca="1" si="338"/>
        <v>223.33333333333334</v>
      </c>
      <c r="BD60" s="354">
        <f t="shared" ca="1" si="338"/>
        <v>223.33333333333334</v>
      </c>
      <c r="BE60" s="354">
        <f t="shared" ca="1" si="338"/>
        <v>223.33333333333334</v>
      </c>
      <c r="BF60" s="354">
        <f t="shared" ca="1" si="338"/>
        <v>223.33333333333334</v>
      </c>
      <c r="BG60" s="354">
        <f t="shared" ca="1" si="338"/>
        <v>223.33333333333334</v>
      </c>
      <c r="BH60" s="354">
        <f t="shared" ca="1" si="338"/>
        <v>223.33333333333334</v>
      </c>
      <c r="BI60" s="354">
        <f t="shared" ca="1" si="338"/>
        <v>223.33333333333334</v>
      </c>
      <c r="BJ60" s="354">
        <f t="shared" ca="1" si="338"/>
        <v>223.33333333333334</v>
      </c>
      <c r="BK60" s="354">
        <f t="shared" ca="1" si="338"/>
        <v>223.33333333333334</v>
      </c>
      <c r="BL60" s="354">
        <f t="shared" ca="1" si="338"/>
        <v>223.33333333333334</v>
      </c>
      <c r="BM60" s="354">
        <f t="shared" ca="1" si="338"/>
        <v>223.33333333333334</v>
      </c>
      <c r="BN60" s="354">
        <f t="shared" ca="1" si="338"/>
        <v>223.33333333333334</v>
      </c>
      <c r="BO60" s="354">
        <f t="shared" ca="1" si="338"/>
        <v>209.44444444444443</v>
      </c>
      <c r="BP60" s="354">
        <f t="shared" ref="BP60:CU60" ca="1" si="339">IFERROR(SUM(OFFSET(BO56,0,0,1,-MIN($C60,BO$55)))/$C60,0)</f>
        <v>195.55555555555554</v>
      </c>
      <c r="BQ60" s="354">
        <f t="shared" ca="1" si="339"/>
        <v>181.66666666666666</v>
      </c>
      <c r="BR60" s="354">
        <f t="shared" ca="1" si="339"/>
        <v>167.77777777777777</v>
      </c>
      <c r="BS60" s="354">
        <f t="shared" ca="1" si="339"/>
        <v>153.88888888888886</v>
      </c>
      <c r="BT60" s="354">
        <f t="shared" ca="1" si="339"/>
        <v>140</v>
      </c>
      <c r="BU60" s="354">
        <f t="shared" ca="1" si="339"/>
        <v>126.11111111111111</v>
      </c>
      <c r="BV60" s="354">
        <f t="shared" ca="1" si="339"/>
        <v>112.22222222222223</v>
      </c>
      <c r="BW60" s="354">
        <f t="shared" ca="1" si="339"/>
        <v>98.333333333333329</v>
      </c>
      <c r="BX60" s="354">
        <f t="shared" ca="1" si="339"/>
        <v>84.444444444444443</v>
      </c>
      <c r="BY60" s="354">
        <f t="shared" ca="1" si="339"/>
        <v>70.555555555555571</v>
      </c>
      <c r="BZ60" s="354">
        <f t="shared" ca="1" si="339"/>
        <v>56.666666666666664</v>
      </c>
      <c r="CA60" s="354">
        <f t="shared" ca="1" si="339"/>
        <v>42.5</v>
      </c>
      <c r="CB60" s="354">
        <f t="shared" ca="1" si="339"/>
        <v>28.333333333333332</v>
      </c>
      <c r="CC60" s="354">
        <f t="shared" ca="1" si="339"/>
        <v>14.166666666666666</v>
      </c>
      <c r="CD60" s="354">
        <f t="shared" ca="1" si="339"/>
        <v>0</v>
      </c>
      <c r="CE60" s="354">
        <f t="shared" ca="1" si="339"/>
        <v>0</v>
      </c>
      <c r="CF60" s="354">
        <f t="shared" ca="1" si="339"/>
        <v>0</v>
      </c>
      <c r="CG60" s="354">
        <f t="shared" ca="1" si="339"/>
        <v>0</v>
      </c>
      <c r="CH60" s="354">
        <f t="shared" ca="1" si="339"/>
        <v>0</v>
      </c>
      <c r="CI60" s="354">
        <f t="shared" ca="1" si="339"/>
        <v>0</v>
      </c>
      <c r="CJ60" s="354">
        <f t="shared" ca="1" si="339"/>
        <v>0</v>
      </c>
      <c r="CK60" s="354">
        <f t="shared" ca="1" si="339"/>
        <v>0</v>
      </c>
      <c r="CL60" s="354">
        <f t="shared" ca="1" si="339"/>
        <v>0</v>
      </c>
      <c r="CM60" s="354">
        <f t="shared" ca="1" si="339"/>
        <v>0</v>
      </c>
      <c r="CN60" s="354">
        <f t="shared" ca="1" si="339"/>
        <v>0</v>
      </c>
      <c r="CO60" s="354">
        <f t="shared" ca="1" si="339"/>
        <v>0</v>
      </c>
      <c r="CP60" s="354">
        <f t="shared" ca="1" si="339"/>
        <v>0</v>
      </c>
      <c r="CQ60" s="180">
        <f t="shared" ca="1" si="339"/>
        <v>0</v>
      </c>
      <c r="CR60" s="180">
        <f t="shared" ca="1" si="339"/>
        <v>0</v>
      </c>
      <c r="CS60" s="180">
        <f t="shared" ca="1" si="339"/>
        <v>0</v>
      </c>
      <c r="CT60" s="180">
        <f t="shared" ca="1" si="339"/>
        <v>0</v>
      </c>
      <c r="CU60" s="180">
        <f t="shared" ca="1" si="339"/>
        <v>0</v>
      </c>
      <c r="CV60" s="175"/>
    </row>
    <row r="61" spans="2:107" s="190" customFormat="1" outlineLevel="1">
      <c r="B61" s="349" t="str">
        <f>B57</f>
        <v>PaaS Phase</v>
      </c>
      <c r="C61" s="350">
        <f>IFERROR(C57*12,0)</f>
        <v>60</v>
      </c>
      <c r="D61" s="354">
        <f t="shared" ref="D61:AI61" ca="1" si="340">IFERROR(SUM(OFFSET(C57,0,0,1,-MIN($C61,C$55)))/$C61,0)</f>
        <v>0</v>
      </c>
      <c r="E61" s="354">
        <f t="shared" ca="1" si="340"/>
        <v>0</v>
      </c>
      <c r="F61" s="354">
        <f t="shared" ca="1" si="340"/>
        <v>0</v>
      </c>
      <c r="G61" s="354">
        <f t="shared" ca="1" si="340"/>
        <v>0</v>
      </c>
      <c r="H61" s="354">
        <f t="shared" ca="1" si="340"/>
        <v>0</v>
      </c>
      <c r="I61" s="354">
        <f t="shared" ca="1" si="340"/>
        <v>0</v>
      </c>
      <c r="J61" s="354">
        <f t="shared" ca="1" si="340"/>
        <v>0</v>
      </c>
      <c r="K61" s="354">
        <f t="shared" ca="1" si="340"/>
        <v>0</v>
      </c>
      <c r="L61" s="354">
        <f t="shared" ca="1" si="340"/>
        <v>0</v>
      </c>
      <c r="M61" s="354">
        <f t="shared" ca="1" si="340"/>
        <v>0</v>
      </c>
      <c r="N61" s="354">
        <f t="shared" ca="1" si="340"/>
        <v>0</v>
      </c>
      <c r="O61" s="354">
        <f t="shared" ca="1" si="340"/>
        <v>0</v>
      </c>
      <c r="P61" s="354">
        <f t="shared" ca="1" si="340"/>
        <v>0</v>
      </c>
      <c r="Q61" s="354">
        <f t="shared" ca="1" si="340"/>
        <v>0</v>
      </c>
      <c r="R61" s="354">
        <f t="shared" ca="1" si="340"/>
        <v>0</v>
      </c>
      <c r="S61" s="354">
        <f t="shared" ca="1" si="340"/>
        <v>0</v>
      </c>
      <c r="T61" s="354">
        <f t="shared" ca="1" si="340"/>
        <v>0</v>
      </c>
      <c r="U61" s="354">
        <f t="shared" ca="1" si="340"/>
        <v>0</v>
      </c>
      <c r="V61" s="354">
        <f t="shared" ca="1" si="340"/>
        <v>0</v>
      </c>
      <c r="W61" s="354">
        <f t="shared" ca="1" si="340"/>
        <v>69.444444444444443</v>
      </c>
      <c r="X61" s="354">
        <f t="shared" ca="1" si="340"/>
        <v>138.88888888888889</v>
      </c>
      <c r="Y61" s="354">
        <f t="shared" ca="1" si="340"/>
        <v>208.33333333333334</v>
      </c>
      <c r="Z61" s="354">
        <f t="shared" ca="1" si="340"/>
        <v>277.77777777777777</v>
      </c>
      <c r="AA61" s="354">
        <f t="shared" ca="1" si="340"/>
        <v>347.22222222222229</v>
      </c>
      <c r="AB61" s="354">
        <f t="shared" ca="1" si="340"/>
        <v>416.66666666666674</v>
      </c>
      <c r="AC61" s="354">
        <f t="shared" ca="1" si="340"/>
        <v>486.1111111111112</v>
      </c>
      <c r="AD61" s="354">
        <f t="shared" ca="1" si="340"/>
        <v>555.55555555555554</v>
      </c>
      <c r="AE61" s="354">
        <f t="shared" ca="1" si="340"/>
        <v>625</v>
      </c>
      <c r="AF61" s="354">
        <f t="shared" ca="1" si="340"/>
        <v>694.44444444444446</v>
      </c>
      <c r="AG61" s="354">
        <f t="shared" ca="1" si="340"/>
        <v>763.8888888888888</v>
      </c>
      <c r="AH61" s="354">
        <f t="shared" ca="1" si="340"/>
        <v>833.33333333333326</v>
      </c>
      <c r="AI61" s="354">
        <f t="shared" ca="1" si="340"/>
        <v>904.16666666666652</v>
      </c>
      <c r="AJ61" s="354">
        <f t="shared" ref="AJ61:BO61" ca="1" si="341">IFERROR(SUM(OFFSET(AI57,0,0,1,-MIN($C61,AI$55)))/$C61,0)</f>
        <v>974.99999999999989</v>
      </c>
      <c r="AK61" s="354">
        <f t="shared" ca="1" si="341"/>
        <v>1045.8333333333333</v>
      </c>
      <c r="AL61" s="354">
        <f t="shared" ca="1" si="341"/>
        <v>1116.6666666666667</v>
      </c>
      <c r="AM61" s="354">
        <f t="shared" ca="1" si="341"/>
        <v>1187.5</v>
      </c>
      <c r="AN61" s="354">
        <f t="shared" ca="1" si="341"/>
        <v>1258.3333333333333</v>
      </c>
      <c r="AO61" s="354">
        <f t="shared" ca="1" si="341"/>
        <v>1329.1666666666667</v>
      </c>
      <c r="AP61" s="354">
        <f t="shared" ca="1" si="341"/>
        <v>1400</v>
      </c>
      <c r="AQ61" s="354">
        <f t="shared" ca="1" si="341"/>
        <v>1470.8333333333333</v>
      </c>
      <c r="AR61" s="354">
        <f t="shared" ca="1" si="341"/>
        <v>1541.6666666666667</v>
      </c>
      <c r="AS61" s="354">
        <f t="shared" ca="1" si="341"/>
        <v>1612.5</v>
      </c>
      <c r="AT61" s="354">
        <f t="shared" ca="1" si="341"/>
        <v>1683.3333333333333</v>
      </c>
      <c r="AU61" s="354">
        <f t="shared" ca="1" si="341"/>
        <v>1755.5833333333333</v>
      </c>
      <c r="AV61" s="354">
        <f t="shared" ca="1" si="341"/>
        <v>1827.8333333333333</v>
      </c>
      <c r="AW61" s="354">
        <f t="shared" ca="1" si="341"/>
        <v>1900.0833333333333</v>
      </c>
      <c r="AX61" s="354">
        <f t="shared" ca="1" si="341"/>
        <v>1972.3333333333333</v>
      </c>
      <c r="AY61" s="354">
        <f t="shared" ca="1" si="341"/>
        <v>2044.5833333333333</v>
      </c>
      <c r="AZ61" s="354">
        <f t="shared" ca="1" si="341"/>
        <v>2116.8333333333335</v>
      </c>
      <c r="BA61" s="354">
        <f t="shared" ca="1" si="341"/>
        <v>2116.8333333333335</v>
      </c>
      <c r="BB61" s="354">
        <f t="shared" ca="1" si="341"/>
        <v>2116.8333333333335</v>
      </c>
      <c r="BC61" s="354">
        <f t="shared" ca="1" si="341"/>
        <v>2116.8333333333335</v>
      </c>
      <c r="BD61" s="354">
        <f t="shared" ca="1" si="341"/>
        <v>2116.8333333333335</v>
      </c>
      <c r="BE61" s="354">
        <f t="shared" ca="1" si="341"/>
        <v>2116.8333333333335</v>
      </c>
      <c r="BF61" s="354">
        <f t="shared" ca="1" si="341"/>
        <v>2116.8333333333335</v>
      </c>
      <c r="BG61" s="354">
        <f t="shared" ca="1" si="341"/>
        <v>2116.8333333333335</v>
      </c>
      <c r="BH61" s="354">
        <f t="shared" ca="1" si="341"/>
        <v>2116.8333333333335</v>
      </c>
      <c r="BI61" s="354">
        <f t="shared" ca="1" si="341"/>
        <v>2116.8333333333335</v>
      </c>
      <c r="BJ61" s="354">
        <f t="shared" ca="1" si="341"/>
        <v>2116.8333333333335</v>
      </c>
      <c r="BK61" s="354">
        <f t="shared" ca="1" si="341"/>
        <v>2116.8333333333335</v>
      </c>
      <c r="BL61" s="354">
        <f t="shared" ca="1" si="341"/>
        <v>2116.8333333333335</v>
      </c>
      <c r="BM61" s="354">
        <f t="shared" ca="1" si="341"/>
        <v>2116.8333333333335</v>
      </c>
      <c r="BN61" s="354">
        <f t="shared" ca="1" si="341"/>
        <v>2116.8333333333335</v>
      </c>
      <c r="BO61" s="354">
        <f t="shared" ca="1" si="341"/>
        <v>2116.8333333333335</v>
      </c>
      <c r="BP61" s="354">
        <f t="shared" ref="BP61:CU61" ca="1" si="342">IFERROR(SUM(OFFSET(BO57,0,0,1,-MIN($C61,BO$55)))/$C61,0)</f>
        <v>2116.8333333333335</v>
      </c>
      <c r="BQ61" s="354">
        <f t="shared" ca="1" si="342"/>
        <v>2116.8333333333335</v>
      </c>
      <c r="BR61" s="354">
        <f t="shared" ca="1" si="342"/>
        <v>2116.8333333333335</v>
      </c>
      <c r="BS61" s="354">
        <f t="shared" ca="1" si="342"/>
        <v>2116.8333333333335</v>
      </c>
      <c r="BT61" s="354">
        <f t="shared" ca="1" si="342"/>
        <v>2116.8333333333335</v>
      </c>
      <c r="BU61" s="354">
        <f t="shared" ca="1" si="342"/>
        <v>2116.8333333333335</v>
      </c>
      <c r="BV61" s="354">
        <f t="shared" ca="1" si="342"/>
        <v>2116.8333333333335</v>
      </c>
      <c r="BW61" s="354">
        <f t="shared" ca="1" si="342"/>
        <v>2116.8333333333335</v>
      </c>
      <c r="BX61" s="354">
        <f t="shared" ca="1" si="342"/>
        <v>2116.8333333333335</v>
      </c>
      <c r="BY61" s="354">
        <f t="shared" ca="1" si="342"/>
        <v>2116.8333333333335</v>
      </c>
      <c r="BZ61" s="354">
        <f t="shared" ca="1" si="342"/>
        <v>2116.8333333333335</v>
      </c>
      <c r="CA61" s="354">
        <f t="shared" ca="1" si="342"/>
        <v>2116.8333333333335</v>
      </c>
      <c r="CB61" s="354">
        <f t="shared" ca="1" si="342"/>
        <v>2116.8333333333335</v>
      </c>
      <c r="CC61" s="354">
        <f t="shared" ca="1" si="342"/>
        <v>2116.8333333333335</v>
      </c>
      <c r="CD61" s="354">
        <f t="shared" ca="1" si="342"/>
        <v>2116.8333333333335</v>
      </c>
      <c r="CE61" s="354">
        <f t="shared" ca="1" si="342"/>
        <v>2047.3888888888889</v>
      </c>
      <c r="CF61" s="354">
        <f t="shared" ca="1" si="342"/>
        <v>1977.9444444444443</v>
      </c>
      <c r="CG61" s="354">
        <f t="shared" ca="1" si="342"/>
        <v>1908.5</v>
      </c>
      <c r="CH61" s="354">
        <f t="shared" ca="1" si="342"/>
        <v>1839.0555555555557</v>
      </c>
      <c r="CI61" s="354">
        <f t="shared" ca="1" si="342"/>
        <v>1769.6111111111111</v>
      </c>
      <c r="CJ61" s="354">
        <f t="shared" ca="1" si="342"/>
        <v>1700.1666666666667</v>
      </c>
      <c r="CK61" s="354">
        <f t="shared" ca="1" si="342"/>
        <v>1630.7222222222224</v>
      </c>
      <c r="CL61" s="354">
        <f t="shared" ca="1" si="342"/>
        <v>1561.2777777777778</v>
      </c>
      <c r="CM61" s="354">
        <f t="shared" ca="1" si="342"/>
        <v>1491.8333333333333</v>
      </c>
      <c r="CN61" s="354">
        <f t="shared" ca="1" si="342"/>
        <v>1422.3888888888891</v>
      </c>
      <c r="CO61" s="354">
        <f t="shared" ca="1" si="342"/>
        <v>1352.9444444444446</v>
      </c>
      <c r="CP61" s="354">
        <f t="shared" ca="1" si="342"/>
        <v>1283.5</v>
      </c>
      <c r="CQ61" s="180">
        <f t="shared" ca="1" si="342"/>
        <v>1212.6666666666667</v>
      </c>
      <c r="CR61" s="180">
        <f t="shared" ca="1" si="342"/>
        <v>1141.8333333333333</v>
      </c>
      <c r="CS61" s="180">
        <f t="shared" ca="1" si="342"/>
        <v>1071</v>
      </c>
      <c r="CT61" s="180">
        <f t="shared" ca="1" si="342"/>
        <v>1000.1666666666666</v>
      </c>
      <c r="CU61" s="180">
        <f t="shared" ca="1" si="342"/>
        <v>929.33333333333337</v>
      </c>
      <c r="CV61" s="175"/>
    </row>
    <row r="62" spans="2:107" s="190" customFormat="1" outlineLevel="1">
      <c r="B62" s="355" t="str">
        <f>B58</f>
        <v>Baas Phase</v>
      </c>
      <c r="C62" s="356">
        <f>IFERROR(C58*12,0)</f>
        <v>60</v>
      </c>
      <c r="D62" s="357">
        <f t="shared" ref="D62:AI62" ca="1" si="343">IFERROR(SUM(OFFSET(C58,0,0,1,-MIN($C62,C$55)))/$C62,0)</f>
        <v>0</v>
      </c>
      <c r="E62" s="357">
        <f t="shared" ca="1" si="343"/>
        <v>0</v>
      </c>
      <c r="F62" s="357">
        <f t="shared" ca="1" si="343"/>
        <v>0</v>
      </c>
      <c r="G62" s="357">
        <f t="shared" ca="1" si="343"/>
        <v>0</v>
      </c>
      <c r="H62" s="357">
        <f t="shared" ca="1" si="343"/>
        <v>0</v>
      </c>
      <c r="I62" s="357">
        <f t="shared" ca="1" si="343"/>
        <v>0</v>
      </c>
      <c r="J62" s="357">
        <f t="shared" ca="1" si="343"/>
        <v>0</v>
      </c>
      <c r="K62" s="357">
        <f t="shared" ca="1" si="343"/>
        <v>0</v>
      </c>
      <c r="L62" s="357">
        <f t="shared" ca="1" si="343"/>
        <v>0</v>
      </c>
      <c r="M62" s="357">
        <f t="shared" ca="1" si="343"/>
        <v>0</v>
      </c>
      <c r="N62" s="357">
        <f t="shared" ca="1" si="343"/>
        <v>0</v>
      </c>
      <c r="O62" s="357">
        <f t="shared" ca="1" si="343"/>
        <v>0</v>
      </c>
      <c r="P62" s="357">
        <f t="shared" ca="1" si="343"/>
        <v>0</v>
      </c>
      <c r="Q62" s="357">
        <f t="shared" ca="1" si="343"/>
        <v>0</v>
      </c>
      <c r="R62" s="357">
        <f t="shared" ca="1" si="343"/>
        <v>0</v>
      </c>
      <c r="S62" s="357">
        <f t="shared" ca="1" si="343"/>
        <v>0</v>
      </c>
      <c r="T62" s="357">
        <f t="shared" ca="1" si="343"/>
        <v>0</v>
      </c>
      <c r="U62" s="357">
        <f t="shared" ca="1" si="343"/>
        <v>0</v>
      </c>
      <c r="V62" s="357">
        <f t="shared" ca="1" si="343"/>
        <v>0</v>
      </c>
      <c r="W62" s="357">
        <f t="shared" ca="1" si="343"/>
        <v>0</v>
      </c>
      <c r="X62" s="357">
        <f t="shared" ca="1" si="343"/>
        <v>0</v>
      </c>
      <c r="Y62" s="357">
        <f t="shared" ca="1" si="343"/>
        <v>0</v>
      </c>
      <c r="Z62" s="357">
        <f t="shared" ca="1" si="343"/>
        <v>0</v>
      </c>
      <c r="AA62" s="357">
        <f t="shared" ca="1" si="343"/>
        <v>0</v>
      </c>
      <c r="AB62" s="357">
        <f t="shared" ca="1" si="343"/>
        <v>0</v>
      </c>
      <c r="AC62" s="357">
        <f t="shared" ca="1" si="343"/>
        <v>0</v>
      </c>
      <c r="AD62" s="357">
        <f t="shared" ca="1" si="343"/>
        <v>0</v>
      </c>
      <c r="AE62" s="357">
        <f t="shared" ca="1" si="343"/>
        <v>0</v>
      </c>
      <c r="AF62" s="357">
        <f t="shared" ca="1" si="343"/>
        <v>0</v>
      </c>
      <c r="AG62" s="357">
        <f t="shared" ca="1" si="343"/>
        <v>0</v>
      </c>
      <c r="AH62" s="357">
        <f t="shared" ca="1" si="343"/>
        <v>0</v>
      </c>
      <c r="AI62" s="357">
        <f t="shared" ca="1" si="343"/>
        <v>0</v>
      </c>
      <c r="AJ62" s="357">
        <f t="shared" ref="AJ62:BO62" ca="1" si="344">IFERROR(SUM(OFFSET(AI58,0,0,1,-MIN($C62,AI$55)))/$C62,0)</f>
        <v>0</v>
      </c>
      <c r="AK62" s="357">
        <f t="shared" ca="1" si="344"/>
        <v>0</v>
      </c>
      <c r="AL62" s="357">
        <f t="shared" ca="1" si="344"/>
        <v>0</v>
      </c>
      <c r="AM62" s="357">
        <f t="shared" ca="1" si="344"/>
        <v>0</v>
      </c>
      <c r="AN62" s="357">
        <f t="shared" ca="1" si="344"/>
        <v>0</v>
      </c>
      <c r="AO62" s="357">
        <f t="shared" ca="1" si="344"/>
        <v>0</v>
      </c>
      <c r="AP62" s="357">
        <f t="shared" ca="1" si="344"/>
        <v>0</v>
      </c>
      <c r="AQ62" s="357">
        <f t="shared" ca="1" si="344"/>
        <v>0</v>
      </c>
      <c r="AR62" s="357">
        <f t="shared" ca="1" si="344"/>
        <v>0</v>
      </c>
      <c r="AS62" s="357">
        <f t="shared" ca="1" si="344"/>
        <v>0</v>
      </c>
      <c r="AT62" s="357">
        <f t="shared" ca="1" si="344"/>
        <v>0</v>
      </c>
      <c r="AU62" s="357">
        <f t="shared" ca="1" si="344"/>
        <v>0</v>
      </c>
      <c r="AV62" s="357">
        <f t="shared" ca="1" si="344"/>
        <v>0</v>
      </c>
      <c r="AW62" s="357">
        <f t="shared" ca="1" si="344"/>
        <v>0</v>
      </c>
      <c r="AX62" s="357">
        <f t="shared" ca="1" si="344"/>
        <v>0</v>
      </c>
      <c r="AY62" s="357">
        <f t="shared" ca="1" si="344"/>
        <v>0</v>
      </c>
      <c r="AZ62" s="357">
        <f t="shared" ca="1" si="344"/>
        <v>0</v>
      </c>
      <c r="BA62" s="357">
        <f t="shared" ca="1" si="344"/>
        <v>277.77777777777777</v>
      </c>
      <c r="BB62" s="357">
        <f t="shared" ca="1" si="344"/>
        <v>555.55555555555554</v>
      </c>
      <c r="BC62" s="357">
        <f t="shared" ca="1" si="344"/>
        <v>833.33333333333337</v>
      </c>
      <c r="BD62" s="357">
        <f t="shared" ca="1" si="344"/>
        <v>1111.1111111111111</v>
      </c>
      <c r="BE62" s="357">
        <f t="shared" ca="1" si="344"/>
        <v>1388.8888888888891</v>
      </c>
      <c r="BF62" s="357">
        <f t="shared" ca="1" si="344"/>
        <v>1666.666666666667</v>
      </c>
      <c r="BG62" s="357">
        <f t="shared" ca="1" si="344"/>
        <v>1944.4444444444448</v>
      </c>
      <c r="BH62" s="357">
        <f t="shared" ca="1" si="344"/>
        <v>2222.2222222222222</v>
      </c>
      <c r="BI62" s="357">
        <f t="shared" ca="1" si="344"/>
        <v>2500</v>
      </c>
      <c r="BJ62" s="357">
        <f t="shared" ca="1" si="344"/>
        <v>2777.7777777777778</v>
      </c>
      <c r="BK62" s="357">
        <f t="shared" ca="1" si="344"/>
        <v>3055.5555555555552</v>
      </c>
      <c r="BL62" s="357">
        <f t="shared" ca="1" si="344"/>
        <v>3333.333333333333</v>
      </c>
      <c r="BM62" s="357">
        <f t="shared" ca="1" si="344"/>
        <v>3616.6666666666661</v>
      </c>
      <c r="BN62" s="357">
        <f t="shared" ca="1" si="344"/>
        <v>3899.9999999999995</v>
      </c>
      <c r="BO62" s="357">
        <f t="shared" ca="1" si="344"/>
        <v>4183.333333333333</v>
      </c>
      <c r="BP62" s="357">
        <f t="shared" ref="BP62:CU62" ca="1" si="345">IFERROR(SUM(OFFSET(BO58,0,0,1,-MIN($C62,BO$55)))/$C62,0)</f>
        <v>4466.666666666667</v>
      </c>
      <c r="BQ62" s="357">
        <f t="shared" ca="1" si="345"/>
        <v>4750</v>
      </c>
      <c r="BR62" s="357">
        <f t="shared" ca="1" si="345"/>
        <v>5033.333333333333</v>
      </c>
      <c r="BS62" s="357">
        <f t="shared" ca="1" si="345"/>
        <v>5316.666666666667</v>
      </c>
      <c r="BT62" s="357">
        <f t="shared" ca="1" si="345"/>
        <v>5600</v>
      </c>
      <c r="BU62" s="357">
        <f t="shared" ca="1" si="345"/>
        <v>5883.333333333333</v>
      </c>
      <c r="BV62" s="357">
        <f t="shared" ca="1" si="345"/>
        <v>6166.666666666667</v>
      </c>
      <c r="BW62" s="357">
        <f t="shared" ca="1" si="345"/>
        <v>6450</v>
      </c>
      <c r="BX62" s="357">
        <f t="shared" ca="1" si="345"/>
        <v>6733.333333333333</v>
      </c>
      <c r="BY62" s="357">
        <f t="shared" ca="1" si="345"/>
        <v>7022.333333333333</v>
      </c>
      <c r="BZ62" s="357">
        <f t="shared" ca="1" si="345"/>
        <v>7311.333333333333</v>
      </c>
      <c r="CA62" s="357">
        <f t="shared" ca="1" si="345"/>
        <v>7600.333333333333</v>
      </c>
      <c r="CB62" s="357">
        <f t="shared" ca="1" si="345"/>
        <v>7889.333333333333</v>
      </c>
      <c r="CC62" s="357">
        <f t="shared" ca="1" si="345"/>
        <v>8178.333333333333</v>
      </c>
      <c r="CD62" s="357">
        <f t="shared" ca="1" si="345"/>
        <v>8467.3333333333339</v>
      </c>
      <c r="CE62" s="357">
        <f t="shared" ca="1" si="345"/>
        <v>8756.3333333333339</v>
      </c>
      <c r="CF62" s="357">
        <f t="shared" ca="1" si="345"/>
        <v>9045.3333333333339</v>
      </c>
      <c r="CG62" s="357">
        <f t="shared" ca="1" si="345"/>
        <v>9334.3333333333339</v>
      </c>
      <c r="CH62" s="357">
        <f t="shared" ca="1" si="345"/>
        <v>9623.3333333333339</v>
      </c>
      <c r="CI62" s="357">
        <f t="shared" ca="1" si="345"/>
        <v>9912.3333333333339</v>
      </c>
      <c r="CJ62" s="357">
        <f t="shared" ca="1" si="345"/>
        <v>10201.333333333334</v>
      </c>
      <c r="CK62" s="357">
        <f t="shared" ca="1" si="345"/>
        <v>10496.113333333335</v>
      </c>
      <c r="CL62" s="357">
        <f t="shared" ca="1" si="345"/>
        <v>10790.893333333335</v>
      </c>
      <c r="CM62" s="357">
        <f t="shared" ca="1" si="345"/>
        <v>11085.673333333336</v>
      </c>
      <c r="CN62" s="357">
        <f t="shared" ca="1" si="345"/>
        <v>11380.453333333337</v>
      </c>
      <c r="CO62" s="357">
        <f t="shared" ca="1" si="345"/>
        <v>11675.233333333337</v>
      </c>
      <c r="CP62" s="357">
        <f t="shared" ca="1" si="345"/>
        <v>11970.013333333338</v>
      </c>
      <c r="CQ62" s="182">
        <f t="shared" ca="1" si="345"/>
        <v>12264.793333333339</v>
      </c>
      <c r="CR62" s="182">
        <f t="shared" ca="1" si="345"/>
        <v>12559.573333333339</v>
      </c>
      <c r="CS62" s="182">
        <f t="shared" ca="1" si="345"/>
        <v>12854.35333333334</v>
      </c>
      <c r="CT62" s="182">
        <f t="shared" ca="1" si="345"/>
        <v>13149.13333333334</v>
      </c>
      <c r="CU62" s="182">
        <f t="shared" ca="1" si="345"/>
        <v>13443.913333333341</v>
      </c>
      <c r="CV62" s="175"/>
    </row>
  </sheetData>
  <sheetProtection formatColumns="0" formatRows="0" selectLockedCells="1"/>
  <protectedRanges>
    <protectedRange sqref="B7:B10" name="Range6_2"/>
    <protectedRange sqref="C10" name="Range2_2"/>
    <protectedRange sqref="D7:O10 Q7:AB10 AD7:AO10 AQ7:BB10 BD7:BO10 BQ7:CB10 CD7:CO10 CQ7:DB10 D19:O21 Q19:AB21 AD19:AO21 AQ19:BB21 BD19:BO21 BQ19:CB21 CD19:CO21 D13:O15 Q13:AB15 AD13:AO15 AQ13:BB15 BD13:BO15 BQ13:CB15 CD13:CO15 CQ13:DB15 CQ19:DB21 D38:O40 Q38:AB40 AD38:AO40 AQ38:BB40 BD38:BO40 BQ38:CB40 CD38:CO40 CQ38:DB40 D32:O34 Q32:AB34 AD32:AO34 AQ32:BB34 BD32:BO34 BQ32:CB34 CD32:CO34 CQ32:DB34" name="Range1_2"/>
  </protectedRanges>
  <phoneticPr fontId="2" type="noConversion"/>
  <pageMargins left="0.75" right="0.75" top="1" bottom="1" header="0.5" footer="0.5"/>
  <pageSetup paperSize="9" scale="64" orientation="landscape" r:id="rId1"/>
  <headerFooter alignWithMargins="0"/>
  <colBreaks count="1" manualBreakCount="1">
    <brk id="16" max="1048575" man="1"/>
  </colBreaks>
  <ignoredErrors>
    <ignoredError sqref="B7:O41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>
    <tabColor theme="8" tint="0.39997558519241921"/>
  </sheetPr>
  <dimension ref="B2:DC97"/>
  <sheetViews>
    <sheetView showGridLines="0" zoomScale="90" zoomScaleNormal="90" workbookViewId="0">
      <pane xSplit="2" ySplit="4" topLeftCell="C5" activePane="bottomRight" state="frozen"/>
      <selection activeCell="K18" sqref="K18"/>
      <selection pane="topRight" activeCell="K18" sqref="K18"/>
      <selection pane="bottomLeft" activeCell="K18" sqref="K18"/>
      <selection pane="bottomRight" activeCell="AP29" sqref="AP29"/>
    </sheetView>
  </sheetViews>
  <sheetFormatPr defaultColWidth="9.109375" defaultRowHeight="13.2" outlineLevelRow="1" outlineLevelCol="1"/>
  <cols>
    <col min="1" max="1" width="4.33203125" style="21" customWidth="1"/>
    <col min="2" max="2" width="42.77734375" style="21" customWidth="1"/>
    <col min="3" max="3" width="14.44140625" style="21" customWidth="1"/>
    <col min="4" max="4" width="8.6640625" style="21" hidden="1" customWidth="1" outlineLevel="1"/>
    <col min="5" max="5" width="9.44140625" style="21" hidden="1" customWidth="1" outlineLevel="1"/>
    <col min="6" max="9" width="8.6640625" style="21" hidden="1" customWidth="1" outlineLevel="1"/>
    <col min="10" max="10" width="10.77734375" style="21" hidden="1" customWidth="1" outlineLevel="1"/>
    <col min="11" max="11" width="8.6640625" style="21" hidden="1" customWidth="1" outlineLevel="1"/>
    <col min="12" max="12" width="9.33203125" style="21" hidden="1" customWidth="1" outlineLevel="1"/>
    <col min="13" max="13" width="10.77734375" style="21" hidden="1" customWidth="1" outlineLevel="1"/>
    <col min="14" max="15" width="9.33203125" style="21" hidden="1" customWidth="1" outlineLevel="1"/>
    <col min="16" max="16" width="15.6640625" style="21" customWidth="1" collapsed="1"/>
    <col min="17" max="17" width="8.6640625" style="21" hidden="1" customWidth="1" outlineLevel="1"/>
    <col min="18" max="18" width="9.44140625" style="21" hidden="1" customWidth="1" outlineLevel="1"/>
    <col min="19" max="24" width="8.6640625" style="21" hidden="1" customWidth="1" outlineLevel="1"/>
    <col min="25" max="28" width="9.33203125" style="21" hidden="1" customWidth="1" outlineLevel="1"/>
    <col min="29" max="29" width="15.6640625" style="21" customWidth="1" collapsed="1"/>
    <col min="30" max="30" width="8.6640625" style="21" hidden="1" customWidth="1" outlineLevel="1"/>
    <col min="31" max="31" width="9.44140625" style="21" hidden="1" customWidth="1" outlineLevel="1"/>
    <col min="32" max="37" width="8.6640625" style="21" hidden="1" customWidth="1" outlineLevel="1"/>
    <col min="38" max="41" width="9.33203125" style="21" hidden="1" customWidth="1" outlineLevel="1"/>
    <col min="42" max="42" width="15.6640625" style="21" customWidth="1" collapsed="1"/>
    <col min="43" max="43" width="8.6640625" style="21" hidden="1" customWidth="1" outlineLevel="1"/>
    <col min="44" max="44" width="9.44140625" style="21" hidden="1" customWidth="1" outlineLevel="1"/>
    <col min="45" max="50" width="8.6640625" style="21" hidden="1" customWidth="1" outlineLevel="1"/>
    <col min="51" max="54" width="9.33203125" style="21" hidden="1" customWidth="1" outlineLevel="1"/>
    <col min="55" max="55" width="15.6640625" style="21" customWidth="1" collapsed="1"/>
    <col min="56" max="56" width="8.6640625" style="21" hidden="1" customWidth="1" outlineLevel="1"/>
    <col min="57" max="57" width="9.44140625" style="21" hidden="1" customWidth="1" outlineLevel="1"/>
    <col min="58" max="63" width="8.6640625" style="21" hidden="1" customWidth="1" outlineLevel="1"/>
    <col min="64" max="67" width="9.33203125" style="21" hidden="1" customWidth="1" outlineLevel="1"/>
    <col min="68" max="68" width="15.6640625" style="21" customWidth="1" collapsed="1"/>
    <col min="69" max="69" width="8.6640625" style="21" hidden="1" customWidth="1" outlineLevel="1"/>
    <col min="70" max="70" width="9.44140625" style="21" hidden="1" customWidth="1" outlineLevel="1"/>
    <col min="71" max="76" width="8.6640625" style="21" hidden="1" customWidth="1" outlineLevel="1"/>
    <col min="77" max="80" width="9.33203125" style="21" hidden="1" customWidth="1" outlineLevel="1"/>
    <col min="81" max="81" width="15.6640625" style="21" customWidth="1" collapsed="1"/>
    <col min="82" max="82" width="8.6640625" style="21" hidden="1" customWidth="1" outlineLevel="1"/>
    <col min="83" max="83" width="9.44140625" style="21" hidden="1" customWidth="1" outlineLevel="1"/>
    <col min="84" max="89" width="8.6640625" style="21" hidden="1" customWidth="1" outlineLevel="1"/>
    <col min="90" max="93" width="9.33203125" style="21" hidden="1" customWidth="1" outlineLevel="1"/>
    <col min="94" max="94" width="15.6640625" style="21" customWidth="1" collapsed="1"/>
    <col min="95" max="95" width="8.6640625" style="21" hidden="1" customWidth="1" outlineLevel="1"/>
    <col min="96" max="96" width="9.44140625" style="21" hidden="1" customWidth="1" outlineLevel="1"/>
    <col min="97" max="102" width="8.6640625" style="21" hidden="1" customWidth="1" outlineLevel="1"/>
    <col min="103" max="106" width="9.33203125" style="21" hidden="1" customWidth="1" outlineLevel="1"/>
    <col min="107" max="107" width="15.6640625" style="21" customWidth="1" collapsed="1"/>
    <col min="108" max="16384" width="9.109375" style="21"/>
  </cols>
  <sheetData>
    <row r="2" spans="2:107" s="229" customFormat="1" ht="14.4" thickBot="1">
      <c r="B2" s="227" t="str">
        <f>LEFT(Assumptions!$B$2,FIND("Budget",Assumptions!$B$2)-1)&amp;"External Capital Budget "&amp;RIGHT(Assumptions!$B$2,9)</f>
        <v>SUPA External Capital Budget 2026-2033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8"/>
      <c r="AM2" s="228"/>
      <c r="AN2" s="228"/>
      <c r="AO2" s="228"/>
      <c r="AP2" s="228"/>
      <c r="AQ2" s="228"/>
      <c r="AR2" s="228"/>
      <c r="AS2" s="228"/>
      <c r="AT2" s="228"/>
      <c r="AU2" s="228"/>
      <c r="AV2" s="228"/>
      <c r="AW2" s="228"/>
      <c r="AX2" s="228"/>
      <c r="AY2" s="228"/>
      <c r="AZ2" s="228"/>
      <c r="BA2" s="228"/>
      <c r="BB2" s="228"/>
      <c r="BC2" s="228"/>
      <c r="BD2" s="228"/>
      <c r="BE2" s="228"/>
      <c r="BF2" s="228"/>
      <c r="BG2" s="228"/>
      <c r="BH2" s="228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  <c r="CC2" s="228"/>
      <c r="CD2" s="228"/>
      <c r="CE2" s="228"/>
      <c r="CF2" s="228"/>
      <c r="CG2" s="228"/>
      <c r="CH2" s="228"/>
      <c r="CI2" s="228"/>
      <c r="CJ2" s="228"/>
      <c r="CK2" s="228"/>
      <c r="CL2" s="228"/>
      <c r="CM2" s="228"/>
      <c r="CN2" s="228"/>
      <c r="CO2" s="228"/>
      <c r="CP2" s="228"/>
      <c r="CQ2" s="228"/>
      <c r="CR2" s="228"/>
      <c r="CS2" s="228"/>
      <c r="CT2" s="228"/>
      <c r="CU2" s="228"/>
      <c r="CV2" s="228"/>
      <c r="CW2" s="228"/>
      <c r="CX2" s="228"/>
      <c r="CY2" s="228"/>
      <c r="CZ2" s="228"/>
      <c r="DA2" s="228"/>
      <c r="DB2" s="228"/>
      <c r="DC2" s="228"/>
    </row>
    <row r="3" spans="2:107" s="221" customFormat="1" ht="13.8" thickTop="1"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2"/>
      <c r="BH3" s="222"/>
      <c r="BI3" s="222"/>
      <c r="BJ3" s="222"/>
      <c r="BK3" s="222"/>
      <c r="BL3" s="222"/>
      <c r="BM3" s="222"/>
      <c r="BN3" s="222"/>
      <c r="BO3" s="222"/>
      <c r="BP3" s="222"/>
      <c r="BQ3" s="222"/>
      <c r="BR3" s="222"/>
      <c r="BS3" s="222"/>
      <c r="BT3" s="222"/>
      <c r="BU3" s="222"/>
      <c r="BV3" s="222"/>
      <c r="BW3" s="222"/>
      <c r="BX3" s="222"/>
      <c r="BY3" s="222"/>
      <c r="BZ3" s="222"/>
      <c r="CA3" s="222"/>
      <c r="CB3" s="222"/>
      <c r="CC3" s="222"/>
      <c r="CD3" s="222"/>
      <c r="CE3" s="222"/>
      <c r="CF3" s="222"/>
      <c r="CG3" s="222"/>
      <c r="CH3" s="222"/>
      <c r="CI3" s="222"/>
      <c r="CJ3" s="222"/>
      <c r="CK3" s="222"/>
      <c r="CL3" s="222"/>
      <c r="CM3" s="222"/>
      <c r="CN3" s="222"/>
      <c r="CO3" s="222"/>
      <c r="CP3" s="222"/>
      <c r="CQ3" s="222"/>
      <c r="CR3" s="222"/>
      <c r="CS3" s="222"/>
      <c r="CT3" s="222"/>
      <c r="CU3" s="222"/>
      <c r="CV3" s="222"/>
      <c r="CW3" s="222"/>
      <c r="CX3" s="222"/>
      <c r="CY3" s="222"/>
      <c r="CZ3" s="222"/>
      <c r="DA3" s="222"/>
      <c r="DB3" s="222"/>
      <c r="DC3" s="222"/>
    </row>
    <row r="4" spans="2:107" s="218" customFormat="1">
      <c r="B4" s="41"/>
      <c r="C4" s="233">
        <f>BS!C4</f>
        <v>2025</v>
      </c>
      <c r="D4" s="42">
        <f>BS!D4</f>
        <v>46053</v>
      </c>
      <c r="E4" s="42">
        <f>BS!E4</f>
        <v>46081</v>
      </c>
      <c r="F4" s="42">
        <f>BS!F4</f>
        <v>46112</v>
      </c>
      <c r="G4" s="42">
        <f>BS!G4</f>
        <v>46142</v>
      </c>
      <c r="H4" s="42">
        <f>BS!H4</f>
        <v>46173</v>
      </c>
      <c r="I4" s="42">
        <f>BS!I4</f>
        <v>46203</v>
      </c>
      <c r="J4" s="42">
        <f>BS!J4</f>
        <v>46234</v>
      </c>
      <c r="K4" s="42">
        <f>BS!K4</f>
        <v>46265</v>
      </c>
      <c r="L4" s="42">
        <f>BS!L4</f>
        <v>46295</v>
      </c>
      <c r="M4" s="42">
        <f>BS!M4</f>
        <v>46326</v>
      </c>
      <c r="N4" s="42">
        <f>BS!N4</f>
        <v>46356</v>
      </c>
      <c r="O4" s="42">
        <f>BS!O4</f>
        <v>46387</v>
      </c>
      <c r="P4" s="43">
        <f>BS!P4</f>
        <v>2026</v>
      </c>
      <c r="Q4" s="42">
        <f>BS!Q4</f>
        <v>46418</v>
      </c>
      <c r="R4" s="42">
        <f>BS!R4</f>
        <v>46446</v>
      </c>
      <c r="S4" s="42">
        <f>BS!S4</f>
        <v>46477</v>
      </c>
      <c r="T4" s="42">
        <f>BS!T4</f>
        <v>46507</v>
      </c>
      <c r="U4" s="42">
        <f>BS!U4</f>
        <v>46538</v>
      </c>
      <c r="V4" s="42">
        <f>BS!V4</f>
        <v>46568</v>
      </c>
      <c r="W4" s="42">
        <f>BS!W4</f>
        <v>46599</v>
      </c>
      <c r="X4" s="42">
        <f>BS!X4</f>
        <v>46630</v>
      </c>
      <c r="Y4" s="42">
        <f>BS!Y4</f>
        <v>46660</v>
      </c>
      <c r="Z4" s="42">
        <f>BS!Z4</f>
        <v>46691</v>
      </c>
      <c r="AA4" s="42">
        <f>BS!AA4</f>
        <v>46721</v>
      </c>
      <c r="AB4" s="42">
        <f>BS!AB4</f>
        <v>46752</v>
      </c>
      <c r="AC4" s="43">
        <f>BS!AC4</f>
        <v>2027</v>
      </c>
      <c r="AD4" s="42">
        <f>BS!AD4</f>
        <v>46783</v>
      </c>
      <c r="AE4" s="42">
        <f>BS!AE4</f>
        <v>46812</v>
      </c>
      <c r="AF4" s="42">
        <f>BS!AF4</f>
        <v>46843</v>
      </c>
      <c r="AG4" s="42">
        <f>BS!AG4</f>
        <v>46873</v>
      </c>
      <c r="AH4" s="42">
        <f>BS!AH4</f>
        <v>46904</v>
      </c>
      <c r="AI4" s="42">
        <f>BS!AI4</f>
        <v>46934</v>
      </c>
      <c r="AJ4" s="42">
        <f>BS!AJ4</f>
        <v>46965</v>
      </c>
      <c r="AK4" s="42">
        <f>BS!AK4</f>
        <v>46996</v>
      </c>
      <c r="AL4" s="42">
        <f>BS!AL4</f>
        <v>47026</v>
      </c>
      <c r="AM4" s="42">
        <f>BS!AM4</f>
        <v>47057</v>
      </c>
      <c r="AN4" s="42">
        <f>BS!AN4</f>
        <v>47087</v>
      </c>
      <c r="AO4" s="42">
        <f>BS!AO4</f>
        <v>47118</v>
      </c>
      <c r="AP4" s="43">
        <f>BS!AP4</f>
        <v>2028</v>
      </c>
      <c r="AQ4" s="42">
        <f>BS!AQ4</f>
        <v>47149</v>
      </c>
      <c r="AR4" s="42">
        <f>BS!AR4</f>
        <v>47177</v>
      </c>
      <c r="AS4" s="42">
        <f>BS!AS4</f>
        <v>47208</v>
      </c>
      <c r="AT4" s="42">
        <f>BS!AT4</f>
        <v>47238</v>
      </c>
      <c r="AU4" s="42">
        <f>BS!AU4</f>
        <v>47269</v>
      </c>
      <c r="AV4" s="42">
        <f>BS!AV4</f>
        <v>47299</v>
      </c>
      <c r="AW4" s="42">
        <f>BS!AW4</f>
        <v>47330</v>
      </c>
      <c r="AX4" s="42">
        <f>BS!AX4</f>
        <v>47361</v>
      </c>
      <c r="AY4" s="42">
        <f>BS!AY4</f>
        <v>47391</v>
      </c>
      <c r="AZ4" s="42">
        <f>BS!AZ4</f>
        <v>47422</v>
      </c>
      <c r="BA4" s="42">
        <f>BS!BA4</f>
        <v>47452</v>
      </c>
      <c r="BB4" s="42">
        <f>BS!BB4</f>
        <v>47483</v>
      </c>
      <c r="BC4" s="43">
        <f>BS!BC4</f>
        <v>2029</v>
      </c>
      <c r="BD4" s="42">
        <f>BS!BD4</f>
        <v>47514</v>
      </c>
      <c r="BE4" s="42">
        <f>BS!BE4</f>
        <v>47542</v>
      </c>
      <c r="BF4" s="42">
        <f>BS!BF4</f>
        <v>47573</v>
      </c>
      <c r="BG4" s="42">
        <f>BS!BG4</f>
        <v>47603</v>
      </c>
      <c r="BH4" s="42">
        <f>BS!BH4</f>
        <v>47634</v>
      </c>
      <c r="BI4" s="42">
        <f>BS!BI4</f>
        <v>47664</v>
      </c>
      <c r="BJ4" s="42">
        <f>BS!BJ4</f>
        <v>47695</v>
      </c>
      <c r="BK4" s="42">
        <f>BS!BK4</f>
        <v>47726</v>
      </c>
      <c r="BL4" s="42">
        <f>BS!BL4</f>
        <v>47756</v>
      </c>
      <c r="BM4" s="42">
        <f>BS!BM4</f>
        <v>47787</v>
      </c>
      <c r="BN4" s="42">
        <f>BS!BN4</f>
        <v>47817</v>
      </c>
      <c r="BO4" s="42">
        <f>BS!BO4</f>
        <v>47848</v>
      </c>
      <c r="BP4" s="43">
        <f>BS!BP4</f>
        <v>2030</v>
      </c>
      <c r="BQ4" s="42">
        <f>BS!BQ4</f>
        <v>47879</v>
      </c>
      <c r="BR4" s="42">
        <f>BS!BR4</f>
        <v>47907</v>
      </c>
      <c r="BS4" s="42">
        <f>BS!BS4</f>
        <v>47938</v>
      </c>
      <c r="BT4" s="42">
        <f>BS!BT4</f>
        <v>47968</v>
      </c>
      <c r="BU4" s="42">
        <f>BS!BU4</f>
        <v>47999</v>
      </c>
      <c r="BV4" s="42">
        <f>BS!BV4</f>
        <v>48029</v>
      </c>
      <c r="BW4" s="42">
        <f>BS!BW4</f>
        <v>48060</v>
      </c>
      <c r="BX4" s="42">
        <f>BS!BX4</f>
        <v>48091</v>
      </c>
      <c r="BY4" s="42">
        <f>BS!BY4</f>
        <v>48121</v>
      </c>
      <c r="BZ4" s="42">
        <f>BS!BZ4</f>
        <v>48152</v>
      </c>
      <c r="CA4" s="42">
        <f>BS!CA4</f>
        <v>48182</v>
      </c>
      <c r="CB4" s="42">
        <f>BS!CB4</f>
        <v>48213</v>
      </c>
      <c r="CC4" s="43">
        <f>BS!CC4</f>
        <v>2031</v>
      </c>
      <c r="CD4" s="42">
        <f>BS!CD4</f>
        <v>48244</v>
      </c>
      <c r="CE4" s="42">
        <f>BS!CE4</f>
        <v>48273</v>
      </c>
      <c r="CF4" s="42">
        <f>BS!CF4</f>
        <v>48304</v>
      </c>
      <c r="CG4" s="42">
        <f>BS!CG4</f>
        <v>48334</v>
      </c>
      <c r="CH4" s="42">
        <f>BS!CH4</f>
        <v>48365</v>
      </c>
      <c r="CI4" s="42">
        <f>BS!CI4</f>
        <v>48395</v>
      </c>
      <c r="CJ4" s="42">
        <f>BS!CJ4</f>
        <v>48426</v>
      </c>
      <c r="CK4" s="42">
        <f>BS!CK4</f>
        <v>48457</v>
      </c>
      <c r="CL4" s="42">
        <f>BS!CL4</f>
        <v>48487</v>
      </c>
      <c r="CM4" s="42">
        <f>BS!CM4</f>
        <v>48518</v>
      </c>
      <c r="CN4" s="42">
        <f>BS!CN4</f>
        <v>48548</v>
      </c>
      <c r="CO4" s="42">
        <f>BS!CO4</f>
        <v>48579</v>
      </c>
      <c r="CP4" s="43">
        <f>BS!CP4</f>
        <v>2032</v>
      </c>
      <c r="CQ4" s="42">
        <f>BS!CQ4</f>
        <v>48610</v>
      </c>
      <c r="CR4" s="42">
        <f>BS!CR4</f>
        <v>48638</v>
      </c>
      <c r="CS4" s="42">
        <f>BS!CS4</f>
        <v>48669</v>
      </c>
      <c r="CT4" s="42">
        <f>BS!CT4</f>
        <v>48699</v>
      </c>
      <c r="CU4" s="42">
        <f>BS!CU4</f>
        <v>48730</v>
      </c>
      <c r="CV4" s="42">
        <f>BS!CV4</f>
        <v>48760</v>
      </c>
      <c r="CW4" s="42">
        <f>BS!CW4</f>
        <v>48791</v>
      </c>
      <c r="CX4" s="42">
        <f>BS!CX4</f>
        <v>48822</v>
      </c>
      <c r="CY4" s="42">
        <f>BS!CY4</f>
        <v>48852</v>
      </c>
      <c r="CZ4" s="42">
        <f>BS!CZ4</f>
        <v>48883</v>
      </c>
      <c r="DA4" s="42">
        <f>BS!DA4</f>
        <v>48913</v>
      </c>
      <c r="DB4" s="42">
        <f>BS!DB4</f>
        <v>48944</v>
      </c>
      <c r="DC4" s="43">
        <f>BS!DC4</f>
        <v>2033</v>
      </c>
    </row>
    <row r="5" spans="2:107" s="22" customFormat="1">
      <c r="C5" s="191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</row>
    <row r="6" spans="2:107">
      <c r="B6" s="234" t="s">
        <v>25</v>
      </c>
      <c r="C6" s="235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2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2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2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2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2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2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2"/>
    </row>
    <row r="7" spans="2:107" s="150" customFormat="1">
      <c r="B7" s="362" t="s">
        <v>22</v>
      </c>
      <c r="C7" s="365"/>
      <c r="D7" s="193">
        <f t="shared" ref="D7:O7" si="0">SUM(D8:D10)</f>
        <v>200000</v>
      </c>
      <c r="E7" s="193">
        <f t="shared" si="0"/>
        <v>0</v>
      </c>
      <c r="F7" s="193">
        <f t="shared" si="0"/>
        <v>0</v>
      </c>
      <c r="G7" s="193">
        <f t="shared" si="0"/>
        <v>0</v>
      </c>
      <c r="H7" s="193">
        <f t="shared" si="0"/>
        <v>0</v>
      </c>
      <c r="I7" s="193">
        <f t="shared" si="0"/>
        <v>0</v>
      </c>
      <c r="J7" s="193">
        <f t="shared" si="0"/>
        <v>0</v>
      </c>
      <c r="K7" s="193">
        <f t="shared" si="0"/>
        <v>0</v>
      </c>
      <c r="L7" s="193">
        <f t="shared" si="0"/>
        <v>0</v>
      </c>
      <c r="M7" s="193">
        <f t="shared" si="0"/>
        <v>0</v>
      </c>
      <c r="N7" s="193">
        <f t="shared" si="0"/>
        <v>0</v>
      </c>
      <c r="O7" s="193">
        <f t="shared" si="0"/>
        <v>0</v>
      </c>
      <c r="P7" s="369">
        <f>SUM(C7:O7)</f>
        <v>200000</v>
      </c>
      <c r="Q7" s="193">
        <f t="shared" ref="Q7:AB7" si="1">SUM(Q8:Q10)</f>
        <v>500000</v>
      </c>
      <c r="R7" s="193">
        <f t="shared" si="1"/>
        <v>0</v>
      </c>
      <c r="S7" s="193">
        <f t="shared" si="1"/>
        <v>0</v>
      </c>
      <c r="T7" s="193">
        <f t="shared" si="1"/>
        <v>0</v>
      </c>
      <c r="U7" s="193">
        <f t="shared" si="1"/>
        <v>0</v>
      </c>
      <c r="V7" s="193">
        <f t="shared" si="1"/>
        <v>0</v>
      </c>
      <c r="W7" s="193">
        <f t="shared" si="1"/>
        <v>0</v>
      </c>
      <c r="X7" s="193">
        <f t="shared" si="1"/>
        <v>0</v>
      </c>
      <c r="Y7" s="193">
        <f t="shared" si="1"/>
        <v>0</v>
      </c>
      <c r="Z7" s="193">
        <f t="shared" si="1"/>
        <v>0</v>
      </c>
      <c r="AA7" s="193">
        <f t="shared" si="1"/>
        <v>0</v>
      </c>
      <c r="AB7" s="193">
        <f t="shared" si="1"/>
        <v>0</v>
      </c>
      <c r="AC7" s="369">
        <f>SUM(P7:AB7)</f>
        <v>700000</v>
      </c>
      <c r="AD7" s="193">
        <f t="shared" ref="AD7:AO7" si="2">SUM(AD8:AD10)</f>
        <v>0</v>
      </c>
      <c r="AE7" s="193">
        <f t="shared" si="2"/>
        <v>0</v>
      </c>
      <c r="AF7" s="193">
        <f t="shared" si="2"/>
        <v>0</v>
      </c>
      <c r="AG7" s="193">
        <f t="shared" si="2"/>
        <v>0</v>
      </c>
      <c r="AH7" s="193">
        <f t="shared" si="2"/>
        <v>0</v>
      </c>
      <c r="AI7" s="193">
        <f t="shared" si="2"/>
        <v>0</v>
      </c>
      <c r="AJ7" s="193">
        <f t="shared" si="2"/>
        <v>0</v>
      </c>
      <c r="AK7" s="193">
        <f t="shared" si="2"/>
        <v>0</v>
      </c>
      <c r="AL7" s="193">
        <f t="shared" si="2"/>
        <v>0</v>
      </c>
      <c r="AM7" s="193">
        <f t="shared" si="2"/>
        <v>0</v>
      </c>
      <c r="AN7" s="193">
        <f t="shared" si="2"/>
        <v>0</v>
      </c>
      <c r="AO7" s="193">
        <f t="shared" si="2"/>
        <v>0</v>
      </c>
      <c r="AP7" s="369">
        <f>SUM(AC7:AO7)</f>
        <v>700000</v>
      </c>
      <c r="AQ7" s="193">
        <f t="shared" ref="AQ7:BB7" si="3">SUM(AQ8:AQ10)</f>
        <v>2000000</v>
      </c>
      <c r="AR7" s="193">
        <f t="shared" si="3"/>
        <v>0</v>
      </c>
      <c r="AS7" s="193">
        <f t="shared" si="3"/>
        <v>0</v>
      </c>
      <c r="AT7" s="193">
        <f t="shared" si="3"/>
        <v>0</v>
      </c>
      <c r="AU7" s="193">
        <f t="shared" si="3"/>
        <v>0</v>
      </c>
      <c r="AV7" s="193">
        <f t="shared" si="3"/>
        <v>0</v>
      </c>
      <c r="AW7" s="193">
        <f t="shared" si="3"/>
        <v>0</v>
      </c>
      <c r="AX7" s="193">
        <f t="shared" si="3"/>
        <v>0</v>
      </c>
      <c r="AY7" s="193">
        <f t="shared" si="3"/>
        <v>0</v>
      </c>
      <c r="AZ7" s="193">
        <f t="shared" si="3"/>
        <v>0</v>
      </c>
      <c r="BA7" s="193">
        <f t="shared" si="3"/>
        <v>0</v>
      </c>
      <c r="BB7" s="193">
        <f t="shared" si="3"/>
        <v>0</v>
      </c>
      <c r="BC7" s="369">
        <f>SUM(AP7:BB7)</f>
        <v>2700000</v>
      </c>
      <c r="BD7" s="193">
        <f t="shared" ref="BD7:BO7" si="4">SUM(BD8:BD10)</f>
        <v>0</v>
      </c>
      <c r="BE7" s="193">
        <f t="shared" si="4"/>
        <v>0</v>
      </c>
      <c r="BF7" s="193">
        <f t="shared" si="4"/>
        <v>0</v>
      </c>
      <c r="BG7" s="193">
        <f t="shared" si="4"/>
        <v>0</v>
      </c>
      <c r="BH7" s="193">
        <f t="shared" si="4"/>
        <v>0</v>
      </c>
      <c r="BI7" s="193">
        <f t="shared" si="4"/>
        <v>0</v>
      </c>
      <c r="BJ7" s="193">
        <f t="shared" si="4"/>
        <v>0</v>
      </c>
      <c r="BK7" s="193">
        <f t="shared" si="4"/>
        <v>0</v>
      </c>
      <c r="BL7" s="193">
        <f t="shared" si="4"/>
        <v>0</v>
      </c>
      <c r="BM7" s="193">
        <f t="shared" si="4"/>
        <v>0</v>
      </c>
      <c r="BN7" s="193">
        <f t="shared" si="4"/>
        <v>0</v>
      </c>
      <c r="BO7" s="193">
        <f t="shared" si="4"/>
        <v>0</v>
      </c>
      <c r="BP7" s="369">
        <f>SUM(BC7:BO7)</f>
        <v>2700000</v>
      </c>
      <c r="BQ7" s="193">
        <f t="shared" ref="BQ7:CB7" si="5">SUM(BQ8:BQ10)</f>
        <v>0</v>
      </c>
      <c r="BR7" s="193">
        <f t="shared" si="5"/>
        <v>0</v>
      </c>
      <c r="BS7" s="193">
        <f t="shared" si="5"/>
        <v>0</v>
      </c>
      <c r="BT7" s="193">
        <f t="shared" si="5"/>
        <v>0</v>
      </c>
      <c r="BU7" s="193">
        <f t="shared" si="5"/>
        <v>0</v>
      </c>
      <c r="BV7" s="193">
        <f t="shared" si="5"/>
        <v>0</v>
      </c>
      <c r="BW7" s="193">
        <f t="shared" si="5"/>
        <v>0</v>
      </c>
      <c r="BX7" s="193">
        <f t="shared" si="5"/>
        <v>0</v>
      </c>
      <c r="BY7" s="193">
        <f t="shared" si="5"/>
        <v>0</v>
      </c>
      <c r="BZ7" s="193">
        <f t="shared" si="5"/>
        <v>0</v>
      </c>
      <c r="CA7" s="193">
        <f t="shared" si="5"/>
        <v>0</v>
      </c>
      <c r="CB7" s="193">
        <f t="shared" si="5"/>
        <v>0</v>
      </c>
      <c r="CC7" s="369">
        <f>SUM(BP7:CB7)</f>
        <v>2700000</v>
      </c>
      <c r="CD7" s="193">
        <f t="shared" ref="CD7:CO7" si="6">SUM(CD8:CD10)</f>
        <v>0</v>
      </c>
      <c r="CE7" s="193">
        <f t="shared" si="6"/>
        <v>0</v>
      </c>
      <c r="CF7" s="193">
        <f t="shared" si="6"/>
        <v>0</v>
      </c>
      <c r="CG7" s="193">
        <f t="shared" si="6"/>
        <v>0</v>
      </c>
      <c r="CH7" s="193">
        <f t="shared" si="6"/>
        <v>0</v>
      </c>
      <c r="CI7" s="193">
        <f t="shared" si="6"/>
        <v>0</v>
      </c>
      <c r="CJ7" s="193">
        <f t="shared" si="6"/>
        <v>0</v>
      </c>
      <c r="CK7" s="193">
        <f t="shared" si="6"/>
        <v>0</v>
      </c>
      <c r="CL7" s="193">
        <f t="shared" si="6"/>
        <v>0</v>
      </c>
      <c r="CM7" s="193">
        <f t="shared" si="6"/>
        <v>0</v>
      </c>
      <c r="CN7" s="193">
        <f t="shared" si="6"/>
        <v>0</v>
      </c>
      <c r="CO7" s="193">
        <f t="shared" si="6"/>
        <v>0</v>
      </c>
      <c r="CP7" s="369">
        <f>SUM(CC7:CO7)</f>
        <v>2700000</v>
      </c>
      <c r="CQ7" s="193">
        <f t="shared" ref="CQ7:DB7" si="7">SUM(CQ8:CQ10)</f>
        <v>0</v>
      </c>
      <c r="CR7" s="193">
        <f t="shared" si="7"/>
        <v>0</v>
      </c>
      <c r="CS7" s="193">
        <f t="shared" si="7"/>
        <v>0</v>
      </c>
      <c r="CT7" s="193">
        <f t="shared" si="7"/>
        <v>0</v>
      </c>
      <c r="CU7" s="193">
        <f t="shared" si="7"/>
        <v>0</v>
      </c>
      <c r="CV7" s="193">
        <f t="shared" si="7"/>
        <v>0</v>
      </c>
      <c r="CW7" s="193">
        <f t="shared" si="7"/>
        <v>0</v>
      </c>
      <c r="CX7" s="193">
        <f t="shared" si="7"/>
        <v>0</v>
      </c>
      <c r="CY7" s="193">
        <f t="shared" si="7"/>
        <v>0</v>
      </c>
      <c r="CZ7" s="193">
        <f t="shared" si="7"/>
        <v>0</v>
      </c>
      <c r="DA7" s="193">
        <f t="shared" si="7"/>
        <v>0</v>
      </c>
      <c r="DB7" s="193">
        <f t="shared" si="7"/>
        <v>0</v>
      </c>
      <c r="DC7" s="369">
        <f>SUM(CP7:DB7)</f>
        <v>2700000</v>
      </c>
    </row>
    <row r="8" spans="2:107" s="152" customFormat="1" outlineLevel="1">
      <c r="B8" s="363" t="str">
        <f>Assumptions!D23</f>
        <v>SaaS Phase</v>
      </c>
      <c r="C8" s="366"/>
      <c r="D8" s="194">
        <f>IF(Assumptions!$D$25=D$4,Assumptions!$D$24,0)</f>
        <v>200000</v>
      </c>
      <c r="E8" s="194">
        <f>IF(Assumptions!$D$25=E$4,Assumptions!$D$24,0)</f>
        <v>0</v>
      </c>
      <c r="F8" s="194">
        <f>IF(Assumptions!$D$25=F$4,Assumptions!$D$24,0)</f>
        <v>0</v>
      </c>
      <c r="G8" s="194">
        <f>IF(Assumptions!$D$25=G$4,Assumptions!$D$24,0)</f>
        <v>0</v>
      </c>
      <c r="H8" s="194">
        <f>IF(Assumptions!$D$25=H$4,Assumptions!$D$24,0)</f>
        <v>0</v>
      </c>
      <c r="I8" s="194">
        <f>IF(Assumptions!$D$25=I$4,Assumptions!$D$24,0)</f>
        <v>0</v>
      </c>
      <c r="J8" s="194">
        <f>IF(Assumptions!$D$25=J$4,Assumptions!$D$24,0)</f>
        <v>0</v>
      </c>
      <c r="K8" s="194">
        <f>IF(Assumptions!$D$25=K$4,Assumptions!$D$24,0)</f>
        <v>0</v>
      </c>
      <c r="L8" s="194">
        <f>IF(Assumptions!$D$25=L$4,Assumptions!$D$24,0)</f>
        <v>0</v>
      </c>
      <c r="M8" s="194">
        <f>IF(Assumptions!$D$25=M$4,Assumptions!$D$24,0)</f>
        <v>0</v>
      </c>
      <c r="N8" s="194">
        <f>IF(Assumptions!$D$25=N$4,Assumptions!$D$24,0)</f>
        <v>0</v>
      </c>
      <c r="O8" s="194">
        <f>IF(Assumptions!$D$25=O$4,Assumptions!$D$24,0)</f>
        <v>0</v>
      </c>
      <c r="P8" s="370">
        <f>SUM(C8:O8)</f>
        <v>200000</v>
      </c>
      <c r="Q8" s="194">
        <f>IF(Assumptions!$D$25=Q$4,Assumptions!$D$24,0)</f>
        <v>0</v>
      </c>
      <c r="R8" s="194">
        <f>IF(Assumptions!$D$25=R$4,Assumptions!$D$24,0)</f>
        <v>0</v>
      </c>
      <c r="S8" s="194">
        <f>IF(Assumptions!$D$25=S$4,Assumptions!$D$24,0)</f>
        <v>0</v>
      </c>
      <c r="T8" s="194">
        <f>IF(Assumptions!$D$25=T$4,Assumptions!$D$24,0)</f>
        <v>0</v>
      </c>
      <c r="U8" s="194">
        <f>IF(Assumptions!$D$25=U$4,Assumptions!$D$24,0)</f>
        <v>0</v>
      </c>
      <c r="V8" s="194">
        <f>IF(Assumptions!$D$25=V$4,Assumptions!$D$24,0)</f>
        <v>0</v>
      </c>
      <c r="W8" s="194">
        <f>IF(Assumptions!$D$25=W$4,Assumptions!$D$24,0)</f>
        <v>0</v>
      </c>
      <c r="X8" s="194">
        <f>IF(Assumptions!$D$25=X$4,Assumptions!$D$24,0)</f>
        <v>0</v>
      </c>
      <c r="Y8" s="194">
        <f>IF(Assumptions!$D$25=Y$4,Assumptions!$D$24,0)</f>
        <v>0</v>
      </c>
      <c r="Z8" s="194">
        <f>IF(Assumptions!$D$25=Z$4,Assumptions!$D$24,0)</f>
        <v>0</v>
      </c>
      <c r="AA8" s="194">
        <f>IF(Assumptions!$D$25=AA$4,Assumptions!$D$24,0)</f>
        <v>0</v>
      </c>
      <c r="AB8" s="194">
        <f>IF(Assumptions!$D$25=AB$4,Assumptions!$D$24,0)</f>
        <v>0</v>
      </c>
      <c r="AC8" s="370">
        <f>SUM(P8:AB8)</f>
        <v>200000</v>
      </c>
      <c r="AD8" s="194">
        <f>IF(Assumptions!$D$25=AD$4,Assumptions!$D$24,0)</f>
        <v>0</v>
      </c>
      <c r="AE8" s="194">
        <f>IF(Assumptions!$D$25=AE$4,Assumptions!$D$24,0)</f>
        <v>0</v>
      </c>
      <c r="AF8" s="194">
        <f>IF(Assumptions!$D$25=AF$4,Assumptions!$D$24,0)</f>
        <v>0</v>
      </c>
      <c r="AG8" s="194">
        <f>IF(Assumptions!$D$25=AG$4,Assumptions!$D$24,0)</f>
        <v>0</v>
      </c>
      <c r="AH8" s="194">
        <f>IF(Assumptions!$D$25=AH$4,Assumptions!$D$24,0)</f>
        <v>0</v>
      </c>
      <c r="AI8" s="194">
        <f>IF(Assumptions!$D$25=AI$4,Assumptions!$D$24,0)</f>
        <v>0</v>
      </c>
      <c r="AJ8" s="194">
        <f>IF(Assumptions!$D$25=AJ$4,Assumptions!$D$24,0)</f>
        <v>0</v>
      </c>
      <c r="AK8" s="194">
        <f>IF(Assumptions!$D$25=AK$4,Assumptions!$D$24,0)</f>
        <v>0</v>
      </c>
      <c r="AL8" s="194">
        <f>IF(Assumptions!$D$25=AL$4,Assumptions!$D$24,0)</f>
        <v>0</v>
      </c>
      <c r="AM8" s="194">
        <f>IF(Assumptions!$D$25=AM$4,Assumptions!$D$24,0)</f>
        <v>0</v>
      </c>
      <c r="AN8" s="194">
        <f>IF(Assumptions!$D$25=AN$4,Assumptions!$D$24,0)</f>
        <v>0</v>
      </c>
      <c r="AO8" s="194">
        <f>IF(Assumptions!$D$25=AO$4,Assumptions!$D$24,0)</f>
        <v>0</v>
      </c>
      <c r="AP8" s="370">
        <f>SUM(AC8:AO8)</f>
        <v>200000</v>
      </c>
      <c r="AQ8" s="194">
        <f>IF(Assumptions!$D$25=AQ$4,Assumptions!$D$24,0)</f>
        <v>0</v>
      </c>
      <c r="AR8" s="194">
        <f>IF(Assumptions!$D$25=AR$4,Assumptions!$D$24,0)</f>
        <v>0</v>
      </c>
      <c r="AS8" s="194">
        <f>IF(Assumptions!$D$25=AS$4,Assumptions!$D$24,0)</f>
        <v>0</v>
      </c>
      <c r="AT8" s="194">
        <f>IF(Assumptions!$D$25=AT$4,Assumptions!$D$24,0)</f>
        <v>0</v>
      </c>
      <c r="AU8" s="194">
        <f>IF(Assumptions!$D$25=AU$4,Assumptions!$D$24,0)</f>
        <v>0</v>
      </c>
      <c r="AV8" s="194">
        <f>IF(Assumptions!$D$25=AV$4,Assumptions!$D$24,0)</f>
        <v>0</v>
      </c>
      <c r="AW8" s="194">
        <f>IF(Assumptions!$D$25=AW$4,Assumptions!$D$24,0)</f>
        <v>0</v>
      </c>
      <c r="AX8" s="194">
        <f>IF(Assumptions!$D$25=AX$4,Assumptions!$D$24,0)</f>
        <v>0</v>
      </c>
      <c r="AY8" s="194">
        <f>IF(Assumptions!$D$25=AY$4,Assumptions!$D$24,0)</f>
        <v>0</v>
      </c>
      <c r="AZ8" s="194">
        <f>IF(Assumptions!$D$25=AZ$4,Assumptions!$D$24,0)</f>
        <v>0</v>
      </c>
      <c r="BA8" s="194">
        <f>IF(Assumptions!$D$25=BA$4,Assumptions!$D$24,0)</f>
        <v>0</v>
      </c>
      <c r="BB8" s="194">
        <f>IF(Assumptions!$D$25=BB$4,Assumptions!$D$24,0)</f>
        <v>0</v>
      </c>
      <c r="BC8" s="370">
        <f>SUM(AP8:BB8)</f>
        <v>200000</v>
      </c>
      <c r="BD8" s="194">
        <f>IF(Assumptions!$D$25=BD$4,Assumptions!$D$24,0)</f>
        <v>0</v>
      </c>
      <c r="BE8" s="194">
        <f>IF(Assumptions!$D$25=BE$4,Assumptions!$D$24,0)</f>
        <v>0</v>
      </c>
      <c r="BF8" s="194">
        <f>IF(Assumptions!$D$25=BF$4,Assumptions!$D$24,0)</f>
        <v>0</v>
      </c>
      <c r="BG8" s="194">
        <f>IF(Assumptions!$D$25=BG$4,Assumptions!$D$24,0)</f>
        <v>0</v>
      </c>
      <c r="BH8" s="194">
        <f>IF(Assumptions!$D$25=BH$4,Assumptions!$D$24,0)</f>
        <v>0</v>
      </c>
      <c r="BI8" s="194">
        <f>IF(Assumptions!$D$25=BI$4,Assumptions!$D$24,0)</f>
        <v>0</v>
      </c>
      <c r="BJ8" s="194">
        <f>IF(Assumptions!$D$25=BJ$4,Assumptions!$D$24,0)</f>
        <v>0</v>
      </c>
      <c r="BK8" s="194">
        <f>IF(Assumptions!$D$25=BK$4,Assumptions!$D$24,0)</f>
        <v>0</v>
      </c>
      <c r="BL8" s="194">
        <f>IF(Assumptions!$D$25=BL$4,Assumptions!$D$24,0)</f>
        <v>0</v>
      </c>
      <c r="BM8" s="194">
        <f>IF(Assumptions!$D$25=BM$4,Assumptions!$D$24,0)</f>
        <v>0</v>
      </c>
      <c r="BN8" s="194">
        <f>IF(Assumptions!$D$25=BN$4,Assumptions!$D$24,0)</f>
        <v>0</v>
      </c>
      <c r="BO8" s="194">
        <f>IF(Assumptions!$D$25=BO$4,Assumptions!$D$24,0)</f>
        <v>0</v>
      </c>
      <c r="BP8" s="370">
        <f>SUM(BC8:BO8)</f>
        <v>200000</v>
      </c>
      <c r="BQ8" s="194">
        <f>IF(Assumptions!$D$25=BQ$4,Assumptions!$D$24,0)</f>
        <v>0</v>
      </c>
      <c r="BR8" s="194">
        <f>IF(Assumptions!$D$25=BR$4,Assumptions!$D$24,0)</f>
        <v>0</v>
      </c>
      <c r="BS8" s="194">
        <f>IF(Assumptions!$D$25=BS$4,Assumptions!$D$24,0)</f>
        <v>0</v>
      </c>
      <c r="BT8" s="194">
        <f>IF(Assumptions!$D$25=BT$4,Assumptions!$D$24,0)</f>
        <v>0</v>
      </c>
      <c r="BU8" s="194">
        <f>IF(Assumptions!$D$25=BU$4,Assumptions!$D$24,0)</f>
        <v>0</v>
      </c>
      <c r="BV8" s="194">
        <f>IF(Assumptions!$D$25=BV$4,Assumptions!$D$24,0)</f>
        <v>0</v>
      </c>
      <c r="BW8" s="194">
        <f>IF(Assumptions!$D$25=BW$4,Assumptions!$D$24,0)</f>
        <v>0</v>
      </c>
      <c r="BX8" s="194">
        <f>IF(Assumptions!$D$25=BX$4,Assumptions!$D$24,0)</f>
        <v>0</v>
      </c>
      <c r="BY8" s="194">
        <f>IF(Assumptions!$D$25=BY$4,Assumptions!$D$24,0)</f>
        <v>0</v>
      </c>
      <c r="BZ8" s="194">
        <f>IF(Assumptions!$D$25=BZ$4,Assumptions!$D$24,0)</f>
        <v>0</v>
      </c>
      <c r="CA8" s="194">
        <f>IF(Assumptions!$D$25=CA$4,Assumptions!$D$24,0)</f>
        <v>0</v>
      </c>
      <c r="CB8" s="194">
        <f>IF(Assumptions!$D$25=CB$4,Assumptions!$D$24,0)</f>
        <v>0</v>
      </c>
      <c r="CC8" s="370">
        <f>SUM(BP8:CB8)</f>
        <v>200000</v>
      </c>
      <c r="CD8" s="194">
        <f>IF(Assumptions!$D$25=CD$4,Assumptions!$D$24,0)</f>
        <v>0</v>
      </c>
      <c r="CE8" s="194">
        <f>IF(Assumptions!$D$25=CE$4,Assumptions!$D$24,0)</f>
        <v>0</v>
      </c>
      <c r="CF8" s="194">
        <f>IF(Assumptions!$D$25=CF$4,Assumptions!$D$24,0)</f>
        <v>0</v>
      </c>
      <c r="CG8" s="194">
        <f>IF(Assumptions!$D$25=CG$4,Assumptions!$D$24,0)</f>
        <v>0</v>
      </c>
      <c r="CH8" s="194">
        <f>IF(Assumptions!$D$25=CH$4,Assumptions!$D$24,0)</f>
        <v>0</v>
      </c>
      <c r="CI8" s="194">
        <f>IF(Assumptions!$D$25=CI$4,Assumptions!$D$24,0)</f>
        <v>0</v>
      </c>
      <c r="CJ8" s="194">
        <f>IF(Assumptions!$D$25=CJ$4,Assumptions!$D$24,0)</f>
        <v>0</v>
      </c>
      <c r="CK8" s="194">
        <f>IF(Assumptions!$D$25=CK$4,Assumptions!$D$24,0)</f>
        <v>0</v>
      </c>
      <c r="CL8" s="194">
        <f>IF(Assumptions!$D$25=CL$4,Assumptions!$D$24,0)</f>
        <v>0</v>
      </c>
      <c r="CM8" s="194">
        <f>IF(Assumptions!$D$25=CM$4,Assumptions!$D$24,0)</f>
        <v>0</v>
      </c>
      <c r="CN8" s="194">
        <f>IF(Assumptions!$D$25=CN$4,Assumptions!$D$24,0)</f>
        <v>0</v>
      </c>
      <c r="CO8" s="194">
        <f>IF(Assumptions!$D$25=CO$4,Assumptions!$D$24,0)</f>
        <v>0</v>
      </c>
      <c r="CP8" s="370">
        <f>SUM(CC8:CO8)</f>
        <v>200000</v>
      </c>
      <c r="CQ8" s="194">
        <f>IF(Assumptions!$D$25=CQ$4,Assumptions!$D$24,0)</f>
        <v>0</v>
      </c>
      <c r="CR8" s="194">
        <f>IF(Assumptions!$D$25=CR$4,Assumptions!$D$24,0)</f>
        <v>0</v>
      </c>
      <c r="CS8" s="194">
        <f>IF(Assumptions!$D$25=CS$4,Assumptions!$D$24,0)</f>
        <v>0</v>
      </c>
      <c r="CT8" s="194">
        <f>IF(Assumptions!$D$25=CT$4,Assumptions!$D$24,0)</f>
        <v>0</v>
      </c>
      <c r="CU8" s="194">
        <f>IF(Assumptions!$D$25=CU$4,Assumptions!$D$24,0)</f>
        <v>0</v>
      </c>
      <c r="CV8" s="194">
        <f>IF(Assumptions!$D$25=CV$4,Assumptions!$D$24,0)</f>
        <v>0</v>
      </c>
      <c r="CW8" s="194">
        <f>IF(Assumptions!$D$25=CW$4,Assumptions!$D$24,0)</f>
        <v>0</v>
      </c>
      <c r="CX8" s="194">
        <f>IF(Assumptions!$D$25=CX$4,Assumptions!$D$24,0)</f>
        <v>0</v>
      </c>
      <c r="CY8" s="194">
        <f>IF(Assumptions!$D$25=CY$4,Assumptions!$D$24,0)</f>
        <v>0</v>
      </c>
      <c r="CZ8" s="194">
        <f>IF(Assumptions!$D$25=CZ$4,Assumptions!$D$24,0)</f>
        <v>0</v>
      </c>
      <c r="DA8" s="194">
        <f>IF(Assumptions!$D$25=DA$4,Assumptions!$D$24,0)</f>
        <v>0</v>
      </c>
      <c r="DB8" s="194">
        <f>IF(Assumptions!$D$25=DB$4,Assumptions!$D$24,0)</f>
        <v>0</v>
      </c>
      <c r="DC8" s="370">
        <f>SUM(CP8:DB8)</f>
        <v>200000</v>
      </c>
    </row>
    <row r="9" spans="2:107" s="152" customFormat="1" outlineLevel="1">
      <c r="B9" s="363" t="str">
        <f>Assumptions!E23</f>
        <v>PaaS Phase</v>
      </c>
      <c r="C9" s="366"/>
      <c r="D9" s="194">
        <f>IF(Assumptions!$E$25=D$4,Assumptions!$E$24,0)</f>
        <v>0</v>
      </c>
      <c r="E9" s="194">
        <f>IF(Assumptions!$E$25=E$4,Assumptions!$E$24,0)</f>
        <v>0</v>
      </c>
      <c r="F9" s="194">
        <f>IF(Assumptions!$E$25=F$4,Assumptions!$E$24,0)</f>
        <v>0</v>
      </c>
      <c r="G9" s="194">
        <f>IF(Assumptions!$E$25=G$4,Assumptions!$E$24,0)</f>
        <v>0</v>
      </c>
      <c r="H9" s="194">
        <f>IF(Assumptions!$E$25=H$4,Assumptions!$E$24,0)</f>
        <v>0</v>
      </c>
      <c r="I9" s="194">
        <f>IF(Assumptions!$E$25=I$4,Assumptions!$E$24,0)</f>
        <v>0</v>
      </c>
      <c r="J9" s="194">
        <f>IF(Assumptions!$E$25=J$4,Assumptions!$E$24,0)</f>
        <v>0</v>
      </c>
      <c r="K9" s="194">
        <f>IF(Assumptions!$E$25=K$4,Assumptions!$E$24,0)</f>
        <v>0</v>
      </c>
      <c r="L9" s="194">
        <f>IF(Assumptions!$E$25=L$4,Assumptions!$E$24,0)</f>
        <v>0</v>
      </c>
      <c r="M9" s="194">
        <f>IF(Assumptions!$E$25=M$4,Assumptions!$E$24,0)</f>
        <v>0</v>
      </c>
      <c r="N9" s="194">
        <f>IF(Assumptions!$E$25=N$4,Assumptions!$E$24,0)</f>
        <v>0</v>
      </c>
      <c r="O9" s="194">
        <f>IF(Assumptions!$E$25=O$4,Assumptions!$E$24,0)</f>
        <v>0</v>
      </c>
      <c r="P9" s="370">
        <f t="shared" ref="P9:P10" si="8">SUM(C9:O9)</f>
        <v>0</v>
      </c>
      <c r="Q9" s="194">
        <f>IF(Assumptions!$E$25=Q$4,Assumptions!$E$24,0)</f>
        <v>500000</v>
      </c>
      <c r="R9" s="194">
        <f>IF(Assumptions!$E$25=R$4,Assumptions!$E$24,0)</f>
        <v>0</v>
      </c>
      <c r="S9" s="194">
        <f>IF(Assumptions!$E$25=S$4,Assumptions!$E$24,0)</f>
        <v>0</v>
      </c>
      <c r="T9" s="194">
        <f>IF(Assumptions!$E$25=T$4,Assumptions!$E$24,0)</f>
        <v>0</v>
      </c>
      <c r="U9" s="194">
        <f>IF(Assumptions!$E$25=U$4,Assumptions!$E$24,0)</f>
        <v>0</v>
      </c>
      <c r="V9" s="194">
        <f>IF(Assumptions!$E$25=V$4,Assumptions!$E$24,0)</f>
        <v>0</v>
      </c>
      <c r="W9" s="194">
        <f>IF(Assumptions!$E$25=W$4,Assumptions!$E$24,0)</f>
        <v>0</v>
      </c>
      <c r="X9" s="194">
        <f>IF(Assumptions!$E$25=X$4,Assumptions!$E$24,0)</f>
        <v>0</v>
      </c>
      <c r="Y9" s="194">
        <f>IF(Assumptions!$E$25=Y$4,Assumptions!$E$24,0)</f>
        <v>0</v>
      </c>
      <c r="Z9" s="194">
        <f>IF(Assumptions!$E$25=Z$4,Assumptions!$E$24,0)</f>
        <v>0</v>
      </c>
      <c r="AA9" s="194">
        <f>IF(Assumptions!$E$25=AA$4,Assumptions!$E$24,0)</f>
        <v>0</v>
      </c>
      <c r="AB9" s="194">
        <f>IF(Assumptions!$E$25=AB$4,Assumptions!$E$24,0)</f>
        <v>0</v>
      </c>
      <c r="AC9" s="370">
        <f t="shared" ref="AC9:AC10" si="9">SUM(P9:AB9)</f>
        <v>500000</v>
      </c>
      <c r="AD9" s="194">
        <f>IF(Assumptions!$E$25=AD$4,Assumptions!$E$24,0)</f>
        <v>0</v>
      </c>
      <c r="AE9" s="194">
        <f>IF(Assumptions!$E$25=AE$4,Assumptions!$E$24,0)</f>
        <v>0</v>
      </c>
      <c r="AF9" s="194">
        <f>IF(Assumptions!$E$25=AF$4,Assumptions!$E$24,0)</f>
        <v>0</v>
      </c>
      <c r="AG9" s="194">
        <f>IF(Assumptions!$E$25=AG$4,Assumptions!$E$24,0)</f>
        <v>0</v>
      </c>
      <c r="AH9" s="194">
        <f>IF(Assumptions!$E$25=AH$4,Assumptions!$E$24,0)</f>
        <v>0</v>
      </c>
      <c r="AI9" s="194">
        <f>IF(Assumptions!$E$25=AI$4,Assumptions!$E$24,0)</f>
        <v>0</v>
      </c>
      <c r="AJ9" s="194">
        <f>IF(Assumptions!$E$25=AJ$4,Assumptions!$E$24,0)</f>
        <v>0</v>
      </c>
      <c r="AK9" s="194">
        <f>IF(Assumptions!$E$25=AK$4,Assumptions!$E$24,0)</f>
        <v>0</v>
      </c>
      <c r="AL9" s="194">
        <f>IF(Assumptions!$E$25=AL$4,Assumptions!$E$24,0)</f>
        <v>0</v>
      </c>
      <c r="AM9" s="194">
        <f>IF(Assumptions!$E$25=AM$4,Assumptions!$E$24,0)</f>
        <v>0</v>
      </c>
      <c r="AN9" s="194">
        <f>IF(Assumptions!$E$25=AN$4,Assumptions!$E$24,0)</f>
        <v>0</v>
      </c>
      <c r="AO9" s="194">
        <f>IF(Assumptions!$E$25=AO$4,Assumptions!$E$24,0)</f>
        <v>0</v>
      </c>
      <c r="AP9" s="370">
        <f t="shared" ref="AP9:AP10" si="10">SUM(AC9:AO9)</f>
        <v>500000</v>
      </c>
      <c r="AQ9" s="194">
        <f>IF(Assumptions!$E$25=AQ$4,Assumptions!$E$24,0)</f>
        <v>0</v>
      </c>
      <c r="AR9" s="194">
        <f>IF(Assumptions!$E$25=AR$4,Assumptions!$E$24,0)</f>
        <v>0</v>
      </c>
      <c r="AS9" s="194">
        <f>IF(Assumptions!$E$25=AS$4,Assumptions!$E$24,0)</f>
        <v>0</v>
      </c>
      <c r="AT9" s="194">
        <f>IF(Assumptions!$E$25=AT$4,Assumptions!$E$24,0)</f>
        <v>0</v>
      </c>
      <c r="AU9" s="194">
        <f>IF(Assumptions!$E$25=AU$4,Assumptions!$E$24,0)</f>
        <v>0</v>
      </c>
      <c r="AV9" s="194">
        <f>IF(Assumptions!$E$25=AV$4,Assumptions!$E$24,0)</f>
        <v>0</v>
      </c>
      <c r="AW9" s="194">
        <f>IF(Assumptions!$E$25=AW$4,Assumptions!$E$24,0)</f>
        <v>0</v>
      </c>
      <c r="AX9" s="194">
        <f>IF(Assumptions!$E$25=AX$4,Assumptions!$E$24,0)</f>
        <v>0</v>
      </c>
      <c r="AY9" s="194">
        <f>IF(Assumptions!$E$25=AY$4,Assumptions!$E$24,0)</f>
        <v>0</v>
      </c>
      <c r="AZ9" s="194">
        <f>IF(Assumptions!$E$25=AZ$4,Assumptions!$E$24,0)</f>
        <v>0</v>
      </c>
      <c r="BA9" s="194">
        <f>IF(Assumptions!$E$25=BA$4,Assumptions!$E$24,0)</f>
        <v>0</v>
      </c>
      <c r="BB9" s="194">
        <f>IF(Assumptions!$E$25=BB$4,Assumptions!$E$24,0)</f>
        <v>0</v>
      </c>
      <c r="BC9" s="370">
        <f t="shared" ref="BC9:BC10" si="11">SUM(AP9:BB9)</f>
        <v>500000</v>
      </c>
      <c r="BD9" s="194">
        <f>IF(Assumptions!$E$25=BD$4,Assumptions!$E$24,0)</f>
        <v>0</v>
      </c>
      <c r="BE9" s="194">
        <f>IF(Assumptions!$E$25=BE$4,Assumptions!$E$24,0)</f>
        <v>0</v>
      </c>
      <c r="BF9" s="194">
        <f>IF(Assumptions!$E$25=BF$4,Assumptions!$E$24,0)</f>
        <v>0</v>
      </c>
      <c r="BG9" s="194">
        <f>IF(Assumptions!$E$25=BG$4,Assumptions!$E$24,0)</f>
        <v>0</v>
      </c>
      <c r="BH9" s="194">
        <f>IF(Assumptions!$E$25=BH$4,Assumptions!$E$24,0)</f>
        <v>0</v>
      </c>
      <c r="BI9" s="194">
        <f>IF(Assumptions!$E$25=BI$4,Assumptions!$E$24,0)</f>
        <v>0</v>
      </c>
      <c r="BJ9" s="194">
        <f>IF(Assumptions!$E$25=BJ$4,Assumptions!$E$24,0)</f>
        <v>0</v>
      </c>
      <c r="BK9" s="194">
        <f>IF(Assumptions!$E$25=BK$4,Assumptions!$E$24,0)</f>
        <v>0</v>
      </c>
      <c r="BL9" s="194">
        <f>IF(Assumptions!$E$25=BL$4,Assumptions!$E$24,0)</f>
        <v>0</v>
      </c>
      <c r="BM9" s="194">
        <f>IF(Assumptions!$E$25=BM$4,Assumptions!$E$24,0)</f>
        <v>0</v>
      </c>
      <c r="BN9" s="194">
        <f>IF(Assumptions!$E$25=BN$4,Assumptions!$E$24,0)</f>
        <v>0</v>
      </c>
      <c r="BO9" s="194">
        <f>IF(Assumptions!$E$25=BO$4,Assumptions!$E$24,0)</f>
        <v>0</v>
      </c>
      <c r="BP9" s="370">
        <f t="shared" ref="BP9:BP10" si="12">SUM(BC9:BO9)</f>
        <v>500000</v>
      </c>
      <c r="BQ9" s="194">
        <f>IF(Assumptions!$E$25=BQ$4,Assumptions!$E$24,0)</f>
        <v>0</v>
      </c>
      <c r="BR9" s="194">
        <f>IF(Assumptions!$E$25=BR$4,Assumptions!$E$24,0)</f>
        <v>0</v>
      </c>
      <c r="BS9" s="194">
        <f>IF(Assumptions!$E$25=BS$4,Assumptions!$E$24,0)</f>
        <v>0</v>
      </c>
      <c r="BT9" s="194">
        <f>IF(Assumptions!$E$25=BT$4,Assumptions!$E$24,0)</f>
        <v>0</v>
      </c>
      <c r="BU9" s="194">
        <f>IF(Assumptions!$E$25=BU$4,Assumptions!$E$24,0)</f>
        <v>0</v>
      </c>
      <c r="BV9" s="194">
        <f>IF(Assumptions!$E$25=BV$4,Assumptions!$E$24,0)</f>
        <v>0</v>
      </c>
      <c r="BW9" s="194">
        <f>IF(Assumptions!$E$25=BW$4,Assumptions!$E$24,0)</f>
        <v>0</v>
      </c>
      <c r="BX9" s="194">
        <f>IF(Assumptions!$E$25=BX$4,Assumptions!$E$24,0)</f>
        <v>0</v>
      </c>
      <c r="BY9" s="194">
        <f>IF(Assumptions!$E$25=BY$4,Assumptions!$E$24,0)</f>
        <v>0</v>
      </c>
      <c r="BZ9" s="194">
        <f>IF(Assumptions!$E$25=BZ$4,Assumptions!$E$24,0)</f>
        <v>0</v>
      </c>
      <c r="CA9" s="194">
        <f>IF(Assumptions!$E$25=CA$4,Assumptions!$E$24,0)</f>
        <v>0</v>
      </c>
      <c r="CB9" s="194">
        <f>IF(Assumptions!$E$25=CB$4,Assumptions!$E$24,0)</f>
        <v>0</v>
      </c>
      <c r="CC9" s="370">
        <f t="shared" ref="CC9:CC10" si="13">SUM(BP9:CB9)</f>
        <v>500000</v>
      </c>
      <c r="CD9" s="194">
        <f>IF(Assumptions!$E$25=CD$4,Assumptions!$E$24,0)</f>
        <v>0</v>
      </c>
      <c r="CE9" s="194">
        <f>IF(Assumptions!$E$25=CE$4,Assumptions!$E$24,0)</f>
        <v>0</v>
      </c>
      <c r="CF9" s="194">
        <f>IF(Assumptions!$E$25=CF$4,Assumptions!$E$24,0)</f>
        <v>0</v>
      </c>
      <c r="CG9" s="194">
        <f>IF(Assumptions!$E$25=CG$4,Assumptions!$E$24,0)</f>
        <v>0</v>
      </c>
      <c r="CH9" s="194">
        <f>IF(Assumptions!$E$25=CH$4,Assumptions!$E$24,0)</f>
        <v>0</v>
      </c>
      <c r="CI9" s="194">
        <f>IF(Assumptions!$E$25=CI$4,Assumptions!$E$24,0)</f>
        <v>0</v>
      </c>
      <c r="CJ9" s="194">
        <f>IF(Assumptions!$E$25=CJ$4,Assumptions!$E$24,0)</f>
        <v>0</v>
      </c>
      <c r="CK9" s="194">
        <f>IF(Assumptions!$E$25=CK$4,Assumptions!$E$24,0)</f>
        <v>0</v>
      </c>
      <c r="CL9" s="194">
        <f>IF(Assumptions!$E$25=CL$4,Assumptions!$E$24,0)</f>
        <v>0</v>
      </c>
      <c r="CM9" s="194">
        <f>IF(Assumptions!$E$25=CM$4,Assumptions!$E$24,0)</f>
        <v>0</v>
      </c>
      <c r="CN9" s="194">
        <f>IF(Assumptions!$E$25=CN$4,Assumptions!$E$24,0)</f>
        <v>0</v>
      </c>
      <c r="CO9" s="194">
        <f>IF(Assumptions!$E$25=CO$4,Assumptions!$E$24,0)</f>
        <v>0</v>
      </c>
      <c r="CP9" s="370">
        <f t="shared" ref="CP9:CP10" si="14">SUM(CC9:CO9)</f>
        <v>500000</v>
      </c>
      <c r="CQ9" s="194">
        <f>IF(Assumptions!$E$25=CQ$4,Assumptions!$E$24,0)</f>
        <v>0</v>
      </c>
      <c r="CR9" s="194">
        <f>IF(Assumptions!$E$25=CR$4,Assumptions!$E$24,0)</f>
        <v>0</v>
      </c>
      <c r="CS9" s="194">
        <f>IF(Assumptions!$E$25=CS$4,Assumptions!$E$24,0)</f>
        <v>0</v>
      </c>
      <c r="CT9" s="194">
        <f>IF(Assumptions!$E$25=CT$4,Assumptions!$E$24,0)</f>
        <v>0</v>
      </c>
      <c r="CU9" s="194">
        <f>IF(Assumptions!$E$25=CU$4,Assumptions!$E$24,0)</f>
        <v>0</v>
      </c>
      <c r="CV9" s="194">
        <f>IF(Assumptions!$E$25=CV$4,Assumptions!$E$24,0)</f>
        <v>0</v>
      </c>
      <c r="CW9" s="194">
        <f>IF(Assumptions!$E$25=CW$4,Assumptions!$E$24,0)</f>
        <v>0</v>
      </c>
      <c r="CX9" s="194">
        <f>IF(Assumptions!$E$25=CX$4,Assumptions!$E$24,0)</f>
        <v>0</v>
      </c>
      <c r="CY9" s="194">
        <f>IF(Assumptions!$E$25=CY$4,Assumptions!$E$24,0)</f>
        <v>0</v>
      </c>
      <c r="CZ9" s="194">
        <f>IF(Assumptions!$E$25=CZ$4,Assumptions!$E$24,0)</f>
        <v>0</v>
      </c>
      <c r="DA9" s="194">
        <f>IF(Assumptions!$E$25=DA$4,Assumptions!$E$24,0)</f>
        <v>0</v>
      </c>
      <c r="DB9" s="194">
        <f>IF(Assumptions!$E$25=DB$4,Assumptions!$E$24,0)</f>
        <v>0</v>
      </c>
      <c r="DC9" s="370">
        <f t="shared" ref="DC9:DC10" si="15">SUM(CP9:DB9)</f>
        <v>500000</v>
      </c>
    </row>
    <row r="10" spans="2:107" s="152" customFormat="1" outlineLevel="1">
      <c r="B10" s="363" t="str">
        <f>Assumptions!F23</f>
        <v>Baas Phase</v>
      </c>
      <c r="C10" s="366"/>
      <c r="D10" s="194">
        <f>IF(Assumptions!$F$25=D$4,Assumptions!$F$24,0)</f>
        <v>0</v>
      </c>
      <c r="E10" s="194">
        <f>IF(Assumptions!$F$25=E$4,Assumptions!$F$24,0)</f>
        <v>0</v>
      </c>
      <c r="F10" s="194">
        <f>IF(Assumptions!$F$25=F$4,Assumptions!$F$24,0)</f>
        <v>0</v>
      </c>
      <c r="G10" s="194">
        <f>IF(Assumptions!$F$25=G$4,Assumptions!$F$24,0)</f>
        <v>0</v>
      </c>
      <c r="H10" s="194">
        <f>IF(Assumptions!$F$25=H$4,Assumptions!$F$24,0)</f>
        <v>0</v>
      </c>
      <c r="I10" s="194">
        <f>IF(Assumptions!$F$25=I$4,Assumptions!$F$24,0)</f>
        <v>0</v>
      </c>
      <c r="J10" s="194">
        <f>IF(Assumptions!$F$25=J$4,Assumptions!$F$24,0)</f>
        <v>0</v>
      </c>
      <c r="K10" s="194">
        <f>IF(Assumptions!$F$25=K$4,Assumptions!$F$24,0)</f>
        <v>0</v>
      </c>
      <c r="L10" s="194">
        <f>IF(Assumptions!$F$25=L$4,Assumptions!$F$24,0)</f>
        <v>0</v>
      </c>
      <c r="M10" s="194">
        <f>IF(Assumptions!$F$25=M$4,Assumptions!$F$24,0)</f>
        <v>0</v>
      </c>
      <c r="N10" s="194">
        <f>IF(Assumptions!$F$25=N$4,Assumptions!$F$24,0)</f>
        <v>0</v>
      </c>
      <c r="O10" s="194">
        <f>IF(Assumptions!$F$25=O$4,Assumptions!$F$24,0)</f>
        <v>0</v>
      </c>
      <c r="P10" s="370">
        <f t="shared" si="8"/>
        <v>0</v>
      </c>
      <c r="Q10" s="194">
        <f>IF(Assumptions!$F$25=Q$4,Assumptions!$F$24,0)</f>
        <v>0</v>
      </c>
      <c r="R10" s="194">
        <f>IF(Assumptions!$F$25=R$4,Assumptions!$F$24,0)</f>
        <v>0</v>
      </c>
      <c r="S10" s="194">
        <f>IF(Assumptions!$F$25=S$4,Assumptions!$F$24,0)</f>
        <v>0</v>
      </c>
      <c r="T10" s="194">
        <f>IF(Assumptions!$F$25=T$4,Assumptions!$F$24,0)</f>
        <v>0</v>
      </c>
      <c r="U10" s="194">
        <f>IF(Assumptions!$F$25=U$4,Assumptions!$F$24,0)</f>
        <v>0</v>
      </c>
      <c r="V10" s="194">
        <f>IF(Assumptions!$F$25=V$4,Assumptions!$F$24,0)</f>
        <v>0</v>
      </c>
      <c r="W10" s="194">
        <f>IF(Assumptions!$F$25=W$4,Assumptions!$F$24,0)</f>
        <v>0</v>
      </c>
      <c r="X10" s="194">
        <f>IF(Assumptions!$F$25=X$4,Assumptions!$F$24,0)</f>
        <v>0</v>
      </c>
      <c r="Y10" s="194">
        <f>IF(Assumptions!$F$25=Y$4,Assumptions!$F$24,0)</f>
        <v>0</v>
      </c>
      <c r="Z10" s="194">
        <f>IF(Assumptions!$F$25=Z$4,Assumptions!$F$24,0)</f>
        <v>0</v>
      </c>
      <c r="AA10" s="194">
        <f>IF(Assumptions!$F$25=AA$4,Assumptions!$F$24,0)</f>
        <v>0</v>
      </c>
      <c r="AB10" s="194">
        <f>IF(Assumptions!$F$25=AB$4,Assumptions!$F$24,0)</f>
        <v>0</v>
      </c>
      <c r="AC10" s="370">
        <f t="shared" si="9"/>
        <v>0</v>
      </c>
      <c r="AD10" s="194">
        <f>IF(Assumptions!$F$25=AD$4,Assumptions!$F$24,0)</f>
        <v>0</v>
      </c>
      <c r="AE10" s="194">
        <f>IF(Assumptions!$F$25=AE$4,Assumptions!$F$24,0)</f>
        <v>0</v>
      </c>
      <c r="AF10" s="194">
        <f>IF(Assumptions!$F$25=AF$4,Assumptions!$F$24,0)</f>
        <v>0</v>
      </c>
      <c r="AG10" s="194">
        <f>IF(Assumptions!$F$25=AG$4,Assumptions!$F$24,0)</f>
        <v>0</v>
      </c>
      <c r="AH10" s="194">
        <f>IF(Assumptions!$F$25=AH$4,Assumptions!$F$24,0)</f>
        <v>0</v>
      </c>
      <c r="AI10" s="194">
        <f>IF(Assumptions!$F$25=AI$4,Assumptions!$F$24,0)</f>
        <v>0</v>
      </c>
      <c r="AJ10" s="194">
        <f>IF(Assumptions!$F$25=AJ$4,Assumptions!$F$24,0)</f>
        <v>0</v>
      </c>
      <c r="AK10" s="194">
        <f>IF(Assumptions!$F$25=AK$4,Assumptions!$F$24,0)</f>
        <v>0</v>
      </c>
      <c r="AL10" s="194">
        <f>IF(Assumptions!$F$25=AL$4,Assumptions!$F$24,0)</f>
        <v>0</v>
      </c>
      <c r="AM10" s="194">
        <f>IF(Assumptions!$F$25=AM$4,Assumptions!$F$24,0)</f>
        <v>0</v>
      </c>
      <c r="AN10" s="194">
        <f>IF(Assumptions!$F$25=AN$4,Assumptions!$F$24,0)</f>
        <v>0</v>
      </c>
      <c r="AO10" s="194">
        <f>IF(Assumptions!$F$25=AO$4,Assumptions!$F$24,0)</f>
        <v>0</v>
      </c>
      <c r="AP10" s="370">
        <f t="shared" si="10"/>
        <v>0</v>
      </c>
      <c r="AQ10" s="194">
        <f>IF(Assumptions!$F$25=AQ$4,Assumptions!$F$24,0)</f>
        <v>2000000</v>
      </c>
      <c r="AR10" s="194">
        <f>IF(Assumptions!$F$25=AR$4,Assumptions!$F$24,0)</f>
        <v>0</v>
      </c>
      <c r="AS10" s="194">
        <f>IF(Assumptions!$F$25=AS$4,Assumptions!$F$24,0)</f>
        <v>0</v>
      </c>
      <c r="AT10" s="194">
        <f>IF(Assumptions!$F$25=AT$4,Assumptions!$F$24,0)</f>
        <v>0</v>
      </c>
      <c r="AU10" s="194">
        <f>IF(Assumptions!$F$25=AU$4,Assumptions!$F$24,0)</f>
        <v>0</v>
      </c>
      <c r="AV10" s="194">
        <f>IF(Assumptions!$F$25=AV$4,Assumptions!$F$24,0)</f>
        <v>0</v>
      </c>
      <c r="AW10" s="194">
        <f>IF(Assumptions!$F$25=AW$4,Assumptions!$F$24,0)</f>
        <v>0</v>
      </c>
      <c r="AX10" s="194">
        <f>IF(Assumptions!$F$25=AX$4,Assumptions!$F$24,0)</f>
        <v>0</v>
      </c>
      <c r="AY10" s="194">
        <f>IF(Assumptions!$F$25=AY$4,Assumptions!$F$24,0)</f>
        <v>0</v>
      </c>
      <c r="AZ10" s="194">
        <f>IF(Assumptions!$F$25=AZ$4,Assumptions!$F$24,0)</f>
        <v>0</v>
      </c>
      <c r="BA10" s="194">
        <f>IF(Assumptions!$F$25=BA$4,Assumptions!$F$24,0)</f>
        <v>0</v>
      </c>
      <c r="BB10" s="194">
        <f>IF(Assumptions!$F$25=BB$4,Assumptions!$F$24,0)</f>
        <v>0</v>
      </c>
      <c r="BC10" s="370">
        <f t="shared" si="11"/>
        <v>2000000</v>
      </c>
      <c r="BD10" s="194">
        <f>IF(Assumptions!$F$25=BD$4,Assumptions!$F$24,0)</f>
        <v>0</v>
      </c>
      <c r="BE10" s="194">
        <f>IF(Assumptions!$F$25=BE$4,Assumptions!$F$24,0)</f>
        <v>0</v>
      </c>
      <c r="BF10" s="194">
        <f>IF(Assumptions!$F$25=BF$4,Assumptions!$F$24,0)</f>
        <v>0</v>
      </c>
      <c r="BG10" s="194">
        <f>IF(Assumptions!$F$25=BG$4,Assumptions!$F$24,0)</f>
        <v>0</v>
      </c>
      <c r="BH10" s="194">
        <f>IF(Assumptions!$F$25=BH$4,Assumptions!$F$24,0)</f>
        <v>0</v>
      </c>
      <c r="BI10" s="194">
        <f>IF(Assumptions!$F$25=BI$4,Assumptions!$F$24,0)</f>
        <v>0</v>
      </c>
      <c r="BJ10" s="194">
        <f>IF(Assumptions!$F$25=BJ$4,Assumptions!$F$24,0)</f>
        <v>0</v>
      </c>
      <c r="BK10" s="194">
        <f>IF(Assumptions!$F$25=BK$4,Assumptions!$F$24,0)</f>
        <v>0</v>
      </c>
      <c r="BL10" s="194">
        <f>IF(Assumptions!$F$25=BL$4,Assumptions!$F$24,0)</f>
        <v>0</v>
      </c>
      <c r="BM10" s="194">
        <f>IF(Assumptions!$F$25=BM$4,Assumptions!$F$24,0)</f>
        <v>0</v>
      </c>
      <c r="BN10" s="194">
        <f>IF(Assumptions!$F$25=BN$4,Assumptions!$F$24,0)</f>
        <v>0</v>
      </c>
      <c r="BO10" s="194">
        <f>IF(Assumptions!$F$25=BO$4,Assumptions!$F$24,0)</f>
        <v>0</v>
      </c>
      <c r="BP10" s="370">
        <f t="shared" si="12"/>
        <v>2000000</v>
      </c>
      <c r="BQ10" s="194">
        <f>IF(Assumptions!$F$25=BQ$4,Assumptions!$F$24,0)</f>
        <v>0</v>
      </c>
      <c r="BR10" s="194">
        <f>IF(Assumptions!$F$25=BR$4,Assumptions!$F$24,0)</f>
        <v>0</v>
      </c>
      <c r="BS10" s="194">
        <f>IF(Assumptions!$F$25=BS$4,Assumptions!$F$24,0)</f>
        <v>0</v>
      </c>
      <c r="BT10" s="194">
        <f>IF(Assumptions!$F$25=BT$4,Assumptions!$F$24,0)</f>
        <v>0</v>
      </c>
      <c r="BU10" s="194">
        <f>IF(Assumptions!$F$25=BU$4,Assumptions!$F$24,0)</f>
        <v>0</v>
      </c>
      <c r="BV10" s="194">
        <f>IF(Assumptions!$F$25=BV$4,Assumptions!$F$24,0)</f>
        <v>0</v>
      </c>
      <c r="BW10" s="194">
        <f>IF(Assumptions!$F$25=BW$4,Assumptions!$F$24,0)</f>
        <v>0</v>
      </c>
      <c r="BX10" s="194">
        <f>IF(Assumptions!$F$25=BX$4,Assumptions!$F$24,0)</f>
        <v>0</v>
      </c>
      <c r="BY10" s="194">
        <f>IF(Assumptions!$F$25=BY$4,Assumptions!$F$24,0)</f>
        <v>0</v>
      </c>
      <c r="BZ10" s="194">
        <f>IF(Assumptions!$F$25=BZ$4,Assumptions!$F$24,0)</f>
        <v>0</v>
      </c>
      <c r="CA10" s="194">
        <f>IF(Assumptions!$F$25=CA$4,Assumptions!$F$24,0)</f>
        <v>0</v>
      </c>
      <c r="CB10" s="194">
        <f>IF(Assumptions!$F$25=CB$4,Assumptions!$F$24,0)</f>
        <v>0</v>
      </c>
      <c r="CC10" s="370">
        <f t="shared" si="13"/>
        <v>2000000</v>
      </c>
      <c r="CD10" s="194">
        <f>IF(Assumptions!$F$25=CD$4,Assumptions!$F$24,0)</f>
        <v>0</v>
      </c>
      <c r="CE10" s="194">
        <f>IF(Assumptions!$F$25=CE$4,Assumptions!$F$24,0)</f>
        <v>0</v>
      </c>
      <c r="CF10" s="194">
        <f>IF(Assumptions!$F$25=CF$4,Assumptions!$F$24,0)</f>
        <v>0</v>
      </c>
      <c r="CG10" s="194">
        <f>IF(Assumptions!$F$25=CG$4,Assumptions!$F$24,0)</f>
        <v>0</v>
      </c>
      <c r="CH10" s="194">
        <f>IF(Assumptions!$F$25=CH$4,Assumptions!$F$24,0)</f>
        <v>0</v>
      </c>
      <c r="CI10" s="194">
        <f>IF(Assumptions!$F$25=CI$4,Assumptions!$F$24,0)</f>
        <v>0</v>
      </c>
      <c r="CJ10" s="194">
        <f>IF(Assumptions!$F$25=CJ$4,Assumptions!$F$24,0)</f>
        <v>0</v>
      </c>
      <c r="CK10" s="194">
        <f>IF(Assumptions!$F$25=CK$4,Assumptions!$F$24,0)</f>
        <v>0</v>
      </c>
      <c r="CL10" s="194">
        <f>IF(Assumptions!$F$25=CL$4,Assumptions!$F$24,0)</f>
        <v>0</v>
      </c>
      <c r="CM10" s="194">
        <f>IF(Assumptions!$F$25=CM$4,Assumptions!$F$24,0)</f>
        <v>0</v>
      </c>
      <c r="CN10" s="194">
        <f>IF(Assumptions!$F$25=CN$4,Assumptions!$F$24,0)</f>
        <v>0</v>
      </c>
      <c r="CO10" s="194">
        <f>IF(Assumptions!$F$25=CO$4,Assumptions!$F$24,0)</f>
        <v>0</v>
      </c>
      <c r="CP10" s="370">
        <f t="shared" si="14"/>
        <v>2000000</v>
      </c>
      <c r="CQ10" s="194">
        <f>IF(Assumptions!$F$25=CQ$4,Assumptions!$F$24,0)</f>
        <v>0</v>
      </c>
      <c r="CR10" s="194">
        <f>IF(Assumptions!$F$25=CR$4,Assumptions!$F$24,0)</f>
        <v>0</v>
      </c>
      <c r="CS10" s="194">
        <f>IF(Assumptions!$F$25=CS$4,Assumptions!$F$24,0)</f>
        <v>0</v>
      </c>
      <c r="CT10" s="194">
        <f>IF(Assumptions!$F$25=CT$4,Assumptions!$F$24,0)</f>
        <v>0</v>
      </c>
      <c r="CU10" s="194">
        <f>IF(Assumptions!$F$25=CU$4,Assumptions!$F$24,0)</f>
        <v>0</v>
      </c>
      <c r="CV10" s="194">
        <f>IF(Assumptions!$F$25=CV$4,Assumptions!$F$24,0)</f>
        <v>0</v>
      </c>
      <c r="CW10" s="194">
        <f>IF(Assumptions!$F$25=CW$4,Assumptions!$F$24,0)</f>
        <v>0</v>
      </c>
      <c r="CX10" s="194">
        <f>IF(Assumptions!$F$25=CX$4,Assumptions!$F$24,0)</f>
        <v>0</v>
      </c>
      <c r="CY10" s="194">
        <f>IF(Assumptions!$F$25=CY$4,Assumptions!$F$24,0)</f>
        <v>0</v>
      </c>
      <c r="CZ10" s="194">
        <f>IF(Assumptions!$F$25=CZ$4,Assumptions!$F$24,0)</f>
        <v>0</v>
      </c>
      <c r="DA10" s="194">
        <f>IF(Assumptions!$F$25=DA$4,Assumptions!$F$24,0)</f>
        <v>0</v>
      </c>
      <c r="DB10" s="194">
        <f>IF(Assumptions!$F$25=DB$4,Assumptions!$F$24,0)</f>
        <v>0</v>
      </c>
      <c r="DC10" s="370">
        <f t="shared" si="15"/>
        <v>2000000</v>
      </c>
    </row>
    <row r="11" spans="2:107" s="150" customFormat="1">
      <c r="B11" s="362" t="s">
        <v>72</v>
      </c>
      <c r="C11" s="367"/>
      <c r="D11" s="193">
        <f>IF(AND(D$4&gt;=Assumptions!$D$111,MONTH(D$4)=MONTH(Assumptions!$D$111)),-INDEX(PL!$O$28:$DB$28,MATCH(YEAR(D$4)-1,PL!$O$4:$DB$4,0))*Assumptions!$D$110,0)</f>
        <v>0</v>
      </c>
      <c r="E11" s="193">
        <f>IF(AND(E$4&gt;=Assumptions!$D$111,MONTH(E$4)=MONTH(Assumptions!$D$111)),-INDEX(PL!$O$28:$DB$28,MATCH(YEAR(E$4)-1,PL!$O$4:$DB$4,0))*Assumptions!$D$110,0)</f>
        <v>0</v>
      </c>
      <c r="F11" s="193">
        <f>IF(AND(F$4&gt;=Assumptions!$D$111,MONTH(F$4)=MONTH(Assumptions!$D$111)),-INDEX(PL!$O$28:$DB$28,MATCH(YEAR(F$4)-1,PL!$O$4:$DB$4,0))*Assumptions!$D$110,0)</f>
        <v>0</v>
      </c>
      <c r="G11" s="193">
        <f>IF(AND(G$4&gt;=Assumptions!$D$111,MONTH(G$4)=MONTH(Assumptions!$D$111)),-INDEX(PL!$O$28:$DB$28,MATCH(YEAR(G$4)-1,PL!$O$4:$DB$4,0))*Assumptions!$D$110,0)</f>
        <v>0</v>
      </c>
      <c r="H11" s="193">
        <f>IF(AND(H$4&gt;=Assumptions!$D$111,MONTH(H$4)=MONTH(Assumptions!$D$111)),-INDEX(PL!$O$28:$DB$28,MATCH(YEAR(H$4)-1,PL!$O$4:$DB$4,0))*Assumptions!$D$110,0)</f>
        <v>0</v>
      </c>
      <c r="I11" s="193">
        <f>IF(AND(I$4&gt;=Assumptions!$D$111,MONTH(I$4)=MONTH(Assumptions!$D$111)),-INDEX(PL!$O$28:$DB$28,MATCH(YEAR(I$4)-1,PL!$O$4:$DB$4,0))*Assumptions!$D$110,0)</f>
        <v>0</v>
      </c>
      <c r="J11" s="193">
        <f>IF(AND(J$4&gt;=Assumptions!$D$111,MONTH(J$4)=MONTH(Assumptions!$D$111)),-INDEX(PL!$O$28:$DB$28,MATCH(YEAR(J$4)-1,PL!$O$4:$DB$4,0))*Assumptions!$D$110,0)</f>
        <v>0</v>
      </c>
      <c r="K11" s="193">
        <f>IF(AND(K$4&gt;=Assumptions!$D$111,MONTH(K$4)=MONTH(Assumptions!$D$111)),-INDEX(PL!$O$28:$DB$28,MATCH(YEAR(K$4)-1,PL!$O$4:$DB$4,0))*Assumptions!$D$110,0)</f>
        <v>0</v>
      </c>
      <c r="L11" s="193">
        <f>IF(AND(L$4&gt;=Assumptions!$D$111,MONTH(L$4)=MONTH(Assumptions!$D$111)),-INDEX(PL!$O$28:$DB$28,MATCH(YEAR(L$4)-1,PL!$O$4:$DB$4,0))*Assumptions!$D$110,0)</f>
        <v>0</v>
      </c>
      <c r="M11" s="193">
        <f>IF(AND(M$4&gt;=Assumptions!$D$111,MONTH(M$4)=MONTH(Assumptions!$D$111)),-INDEX(PL!$O$28:$DB$28,MATCH(YEAR(M$4)-1,PL!$O$4:$DB$4,0))*Assumptions!$D$110,0)</f>
        <v>0</v>
      </c>
      <c r="N11" s="193">
        <f>IF(AND(N$4&gt;=Assumptions!$D$111,MONTH(N$4)=MONTH(Assumptions!$D$111)),-INDEX(PL!$O$28:$DB$28,MATCH(YEAR(N$4)-1,PL!$O$4:$DB$4,0))*Assumptions!$D$110,0)</f>
        <v>0</v>
      </c>
      <c r="O11" s="193">
        <f>IF(AND(O$4&gt;=Assumptions!$D$111,MONTH(O$4)=MONTH(Assumptions!$D$111)),-INDEX(PL!$O$28:$DB$28,MATCH(YEAR(O$4)-1,PL!$O$4:$DB$4,0))*Assumptions!$D$110,0)</f>
        <v>0</v>
      </c>
      <c r="P11" s="369">
        <f>SUM(D11:O11)</f>
        <v>0</v>
      </c>
      <c r="Q11" s="193">
        <f>IF(AND(Q$4&gt;=Assumptions!$D$111,MONTH(Q$4)=MONTH(Assumptions!$D$111)),-INDEX(PL!$O$28:$DB$28,MATCH(YEAR(Q$4)-1,PL!$O$4:$DB$4,0))*Assumptions!$D$110,0)</f>
        <v>0</v>
      </c>
      <c r="R11" s="193">
        <f>IF(AND(R$4&gt;=Assumptions!$D$111,MONTH(R$4)=MONTH(Assumptions!$D$111)),-INDEX(PL!$O$28:$DB$28,MATCH(YEAR(R$4)-1,PL!$O$4:$DB$4,0))*Assumptions!$D$110,0)</f>
        <v>0</v>
      </c>
      <c r="S11" s="193">
        <f>IF(AND(S$4&gt;=Assumptions!$D$111,MONTH(S$4)=MONTH(Assumptions!$D$111)),-INDEX(PL!$O$28:$DB$28,MATCH(YEAR(S$4)-1,PL!$O$4:$DB$4,0))*Assumptions!$D$110,0)</f>
        <v>0</v>
      </c>
      <c r="T11" s="193">
        <f>IF(AND(T$4&gt;=Assumptions!$D$111,MONTH(T$4)=MONTH(Assumptions!$D$111)),-INDEX(PL!$O$28:$DB$28,MATCH(YEAR(T$4)-1,PL!$O$4:$DB$4,0))*Assumptions!$D$110,0)</f>
        <v>0</v>
      </c>
      <c r="U11" s="193">
        <f>IF(AND(U$4&gt;=Assumptions!$D$111,MONTH(U$4)=MONTH(Assumptions!$D$111)),-INDEX(PL!$O$28:$DB$28,MATCH(YEAR(U$4)-1,PL!$O$4:$DB$4,0))*Assumptions!$D$110,0)</f>
        <v>0</v>
      </c>
      <c r="V11" s="193">
        <f>IF(AND(V$4&gt;=Assumptions!$D$111,MONTH(V$4)=MONTH(Assumptions!$D$111)),-INDEX(PL!$O$28:$DB$28,MATCH(YEAR(V$4)-1,PL!$O$4:$DB$4,0))*Assumptions!$D$110,0)</f>
        <v>0</v>
      </c>
      <c r="W11" s="193">
        <f>IF(AND(W$4&gt;=Assumptions!$D$111,MONTH(W$4)=MONTH(Assumptions!$D$111)),-INDEX(PL!$O$28:$DB$28,MATCH(YEAR(W$4)-1,PL!$O$4:$DB$4,0))*Assumptions!$D$110,0)</f>
        <v>0</v>
      </c>
      <c r="X11" s="193">
        <f>IF(AND(X$4&gt;=Assumptions!$D$111,MONTH(X$4)=MONTH(Assumptions!$D$111)),-INDEX(PL!$O$28:$DB$28,MATCH(YEAR(X$4)-1,PL!$O$4:$DB$4,0))*Assumptions!$D$110,0)</f>
        <v>0</v>
      </c>
      <c r="Y11" s="193">
        <f>IF(AND(Y$4&gt;=Assumptions!$D$111,MONTH(Y$4)=MONTH(Assumptions!$D$111)),-INDEX(PL!$O$28:$DB$28,MATCH(YEAR(Y$4)-1,PL!$O$4:$DB$4,0))*Assumptions!$D$110,0)</f>
        <v>0</v>
      </c>
      <c r="Z11" s="193">
        <f>IF(AND(Z$4&gt;=Assumptions!$D$111,MONTH(Z$4)=MONTH(Assumptions!$D$111)),-INDEX(PL!$O$28:$DB$28,MATCH(YEAR(Z$4)-1,PL!$O$4:$DB$4,0))*Assumptions!$D$110,0)</f>
        <v>0</v>
      </c>
      <c r="AA11" s="193">
        <f>IF(AND(AA$4&gt;=Assumptions!$D$111,MONTH(AA$4)=MONTH(Assumptions!$D$111)),-INDEX(PL!$O$28:$DB$28,MATCH(YEAR(AA$4)-1,PL!$O$4:$DB$4,0))*Assumptions!$D$110,0)</f>
        <v>0</v>
      </c>
      <c r="AB11" s="193">
        <f>IF(AND(AB$4&gt;=Assumptions!$D$111,MONTH(AB$4)=MONTH(Assumptions!$D$111)),-INDEX(PL!$O$28:$DB$28,MATCH(YEAR(AB$4)-1,PL!$O$4:$DB$4,0))*Assumptions!$D$110,0)</f>
        <v>0</v>
      </c>
      <c r="AC11" s="369">
        <f>SUM(Q11:AB11)</f>
        <v>0</v>
      </c>
      <c r="AD11" s="193">
        <f>IF(AND(AD$4&gt;=Assumptions!$D$111,MONTH(AD$4)=MONTH(Assumptions!$D$111)),-INDEX(PL!$O$28:$DB$28,MATCH(YEAR(AD$4)-1,PL!$O$4:$DB$4,0))*Assumptions!$D$110,0)</f>
        <v>0</v>
      </c>
      <c r="AE11" s="193">
        <f>IF(AND(AE$4&gt;=Assumptions!$D$111,MONTH(AE$4)=MONTH(Assumptions!$D$111)),-INDEX(PL!$O$28:$DB$28,MATCH(YEAR(AE$4)-1,PL!$O$4:$DB$4,0))*Assumptions!$D$110,0)</f>
        <v>0</v>
      </c>
      <c r="AF11" s="193">
        <f>IF(AND(AF$4&gt;=Assumptions!$D$111,MONTH(AF$4)=MONTH(Assumptions!$D$111)),-INDEX(PL!$O$28:$DB$28,MATCH(YEAR(AF$4)-1,PL!$O$4:$DB$4,0))*Assumptions!$D$110,0)</f>
        <v>0</v>
      </c>
      <c r="AG11" s="193">
        <f>IF(AND(AG$4&gt;=Assumptions!$D$111,MONTH(AG$4)=MONTH(Assumptions!$D$111)),-INDEX(PL!$O$28:$DB$28,MATCH(YEAR(AG$4)-1,PL!$O$4:$DB$4,0))*Assumptions!$D$110,0)</f>
        <v>0</v>
      </c>
      <c r="AH11" s="193">
        <f>IF(AND(AH$4&gt;=Assumptions!$D$111,MONTH(AH$4)=MONTH(Assumptions!$D$111)),-INDEX(PL!$O$28:$DB$28,MATCH(YEAR(AH$4)-1,PL!$O$4:$DB$4,0))*Assumptions!$D$110,0)</f>
        <v>0</v>
      </c>
      <c r="AI11" s="193">
        <f>IF(AND(AI$4&gt;=Assumptions!$D$111,MONTH(AI$4)=MONTH(Assumptions!$D$111)),-INDEX(PL!$O$28:$DB$28,MATCH(YEAR(AI$4)-1,PL!$O$4:$DB$4,0))*Assumptions!$D$110,0)</f>
        <v>0</v>
      </c>
      <c r="AJ11" s="193">
        <f ca="1">IF(AND(AJ$4&gt;=Assumptions!$D$111,MONTH(AJ$4)=MONTH(Assumptions!$D$111)),-INDEX(PL!$O$28:$DB$28,MATCH(YEAR(AJ$4)-1,PL!$O$4:$DB$4,0))*Assumptions!$D$110,0)</f>
        <v>0</v>
      </c>
      <c r="AK11" s="193">
        <f>IF(AND(AK$4&gt;=Assumptions!$D$111,MONTH(AK$4)=MONTH(Assumptions!$D$111)),-INDEX(PL!$O$28:$DB$28,MATCH(YEAR(AK$4)-1,PL!$O$4:$DB$4,0))*Assumptions!$D$110,0)</f>
        <v>0</v>
      </c>
      <c r="AL11" s="193">
        <f>IF(AND(AL$4&gt;=Assumptions!$D$111,MONTH(AL$4)=MONTH(Assumptions!$D$111)),-INDEX(PL!$O$28:$DB$28,MATCH(YEAR(AL$4)-1,PL!$O$4:$DB$4,0))*Assumptions!$D$110,0)</f>
        <v>0</v>
      </c>
      <c r="AM11" s="193">
        <f>IF(AND(AM$4&gt;=Assumptions!$D$111,MONTH(AM$4)=MONTH(Assumptions!$D$111)),-INDEX(PL!$O$28:$DB$28,MATCH(YEAR(AM$4)-1,PL!$O$4:$DB$4,0))*Assumptions!$D$110,0)</f>
        <v>0</v>
      </c>
      <c r="AN11" s="193">
        <f>IF(AND(AN$4&gt;=Assumptions!$D$111,MONTH(AN$4)=MONTH(Assumptions!$D$111)),-INDEX(PL!$O$28:$DB$28,MATCH(YEAR(AN$4)-1,PL!$O$4:$DB$4,0))*Assumptions!$D$110,0)</f>
        <v>0</v>
      </c>
      <c r="AO11" s="193">
        <f>IF(AND(AO$4&gt;=Assumptions!$D$111,MONTH(AO$4)=MONTH(Assumptions!$D$111)),-INDEX(PL!$O$28:$DB$28,MATCH(YEAR(AO$4)-1,PL!$O$4:$DB$4,0))*Assumptions!$D$110,0)</f>
        <v>0</v>
      </c>
      <c r="AP11" s="369">
        <f ca="1">SUM(AD11:AO11)</f>
        <v>0</v>
      </c>
      <c r="AQ11" s="193">
        <f>IF(AND(AQ$4&gt;=Assumptions!$D$111,MONTH(AQ$4)=MONTH(Assumptions!$D$111)),-INDEX(PL!$O$28:$DB$28,MATCH(YEAR(AQ$4)-1,PL!$O$4:$DB$4,0))*Assumptions!$D$110,0)</f>
        <v>0</v>
      </c>
      <c r="AR11" s="193">
        <f>IF(AND(AR$4&gt;=Assumptions!$D$111,MONTH(AR$4)=MONTH(Assumptions!$D$111)),-INDEX(PL!$O$28:$DB$28,MATCH(YEAR(AR$4)-1,PL!$O$4:$DB$4,0))*Assumptions!$D$110,0)</f>
        <v>0</v>
      </c>
      <c r="AS11" s="193">
        <f>IF(AND(AS$4&gt;=Assumptions!$D$111,MONTH(AS$4)=MONTH(Assumptions!$D$111)),-INDEX(PL!$O$28:$DB$28,MATCH(YEAR(AS$4)-1,PL!$O$4:$DB$4,0))*Assumptions!$D$110,0)</f>
        <v>0</v>
      </c>
      <c r="AT11" s="193">
        <f>IF(AND(AT$4&gt;=Assumptions!$D$111,MONTH(AT$4)=MONTH(Assumptions!$D$111)),-INDEX(PL!$O$28:$DB$28,MATCH(YEAR(AT$4)-1,PL!$O$4:$DB$4,0))*Assumptions!$D$110,0)</f>
        <v>0</v>
      </c>
      <c r="AU11" s="193">
        <f>IF(AND(AU$4&gt;=Assumptions!$D$111,MONTH(AU$4)=MONTH(Assumptions!$D$111)),-INDEX(PL!$O$28:$DB$28,MATCH(YEAR(AU$4)-1,PL!$O$4:$DB$4,0))*Assumptions!$D$110,0)</f>
        <v>0</v>
      </c>
      <c r="AV11" s="193">
        <f>IF(AND(AV$4&gt;=Assumptions!$D$111,MONTH(AV$4)=MONTH(Assumptions!$D$111)),-INDEX(PL!$O$28:$DB$28,MATCH(YEAR(AV$4)-1,PL!$O$4:$DB$4,0))*Assumptions!$D$110,0)</f>
        <v>0</v>
      </c>
      <c r="AW11" s="193">
        <f ca="1">IF(AND(AW$4&gt;=Assumptions!$D$111,MONTH(AW$4)=MONTH(Assumptions!$D$111)),-INDEX(PL!$O$28:$DB$28,MATCH(YEAR(AW$4)-1,PL!$O$4:$DB$4,0))*Assumptions!$D$110,0)</f>
        <v>0</v>
      </c>
      <c r="AX11" s="193">
        <f>IF(AND(AX$4&gt;=Assumptions!$D$111,MONTH(AX$4)=MONTH(Assumptions!$D$111)),-INDEX(PL!$O$28:$DB$28,MATCH(YEAR(AX$4)-1,PL!$O$4:$DB$4,0))*Assumptions!$D$110,0)</f>
        <v>0</v>
      </c>
      <c r="AY11" s="193">
        <f>IF(AND(AY$4&gt;=Assumptions!$D$111,MONTH(AY$4)=MONTH(Assumptions!$D$111)),-INDEX(PL!$O$28:$DB$28,MATCH(YEAR(AY$4)-1,PL!$O$4:$DB$4,0))*Assumptions!$D$110,0)</f>
        <v>0</v>
      </c>
      <c r="AZ11" s="193">
        <f>IF(AND(AZ$4&gt;=Assumptions!$D$111,MONTH(AZ$4)=MONTH(Assumptions!$D$111)),-INDEX(PL!$O$28:$DB$28,MATCH(YEAR(AZ$4)-1,PL!$O$4:$DB$4,0))*Assumptions!$D$110,0)</f>
        <v>0</v>
      </c>
      <c r="BA11" s="193">
        <f>IF(AND(BA$4&gt;=Assumptions!$D$111,MONTH(BA$4)=MONTH(Assumptions!$D$111)),-INDEX(PL!$O$28:$DB$28,MATCH(YEAR(BA$4)-1,PL!$O$4:$DB$4,0))*Assumptions!$D$110,0)</f>
        <v>0</v>
      </c>
      <c r="BB11" s="193">
        <f>IF(AND(BB$4&gt;=Assumptions!$D$111,MONTH(BB$4)=MONTH(Assumptions!$D$111)),-INDEX(PL!$O$28:$DB$28,MATCH(YEAR(BB$4)-1,PL!$O$4:$DB$4,0))*Assumptions!$D$110,0)</f>
        <v>0</v>
      </c>
      <c r="BC11" s="369">
        <f ca="1">SUM(AQ11:BB11)</f>
        <v>0</v>
      </c>
      <c r="BD11" s="193">
        <f>IF(AND(BD$4&gt;=Assumptions!$D$111,MONTH(BD$4)=MONTH(Assumptions!$D$111)),-INDEX(PL!$O$28:$DB$28,MATCH(YEAR(BD$4)-1,PL!$O$4:$DB$4,0))*Assumptions!$D$110,0)</f>
        <v>0</v>
      </c>
      <c r="BE11" s="193">
        <f>IF(AND(BE$4&gt;=Assumptions!$D$111,MONTH(BE$4)=MONTH(Assumptions!$D$111)),-INDEX(PL!$O$28:$DB$28,MATCH(YEAR(BE$4)-1,PL!$O$4:$DB$4,0))*Assumptions!$D$110,0)</f>
        <v>0</v>
      </c>
      <c r="BF11" s="193">
        <f>IF(AND(BF$4&gt;=Assumptions!$D$111,MONTH(BF$4)=MONTH(Assumptions!$D$111)),-INDEX(PL!$O$28:$DB$28,MATCH(YEAR(BF$4)-1,PL!$O$4:$DB$4,0))*Assumptions!$D$110,0)</f>
        <v>0</v>
      </c>
      <c r="BG11" s="193">
        <f>IF(AND(BG$4&gt;=Assumptions!$D$111,MONTH(BG$4)=MONTH(Assumptions!$D$111)),-INDEX(PL!$O$28:$DB$28,MATCH(YEAR(BG$4)-1,PL!$O$4:$DB$4,0))*Assumptions!$D$110,0)</f>
        <v>0</v>
      </c>
      <c r="BH11" s="193">
        <f>IF(AND(BH$4&gt;=Assumptions!$D$111,MONTH(BH$4)=MONTH(Assumptions!$D$111)),-INDEX(PL!$O$28:$DB$28,MATCH(YEAR(BH$4)-1,PL!$O$4:$DB$4,0))*Assumptions!$D$110,0)</f>
        <v>0</v>
      </c>
      <c r="BI11" s="193">
        <f>IF(AND(BI$4&gt;=Assumptions!$D$111,MONTH(BI$4)=MONTH(Assumptions!$D$111)),-INDEX(PL!$O$28:$DB$28,MATCH(YEAR(BI$4)-1,PL!$O$4:$DB$4,0))*Assumptions!$D$110,0)</f>
        <v>0</v>
      </c>
      <c r="BJ11" s="193">
        <f ca="1">IF(AND(BJ$4&gt;=Assumptions!$D$111,MONTH(BJ$4)=MONTH(Assumptions!$D$111)),-INDEX(PL!$O$28:$DB$28,MATCH(YEAR(BJ$4)-1,PL!$O$4:$DB$4,0))*Assumptions!$D$110,0)</f>
        <v>0</v>
      </c>
      <c r="BK11" s="193">
        <f>IF(AND(BK$4&gt;=Assumptions!$D$111,MONTH(BK$4)=MONTH(Assumptions!$D$111)),-INDEX(PL!$O$28:$DB$28,MATCH(YEAR(BK$4)-1,PL!$O$4:$DB$4,0))*Assumptions!$D$110,0)</f>
        <v>0</v>
      </c>
      <c r="BL11" s="193">
        <f>IF(AND(BL$4&gt;=Assumptions!$D$111,MONTH(BL$4)=MONTH(Assumptions!$D$111)),-INDEX(PL!$O$28:$DB$28,MATCH(YEAR(BL$4)-1,PL!$O$4:$DB$4,0))*Assumptions!$D$110,0)</f>
        <v>0</v>
      </c>
      <c r="BM11" s="193">
        <f>IF(AND(BM$4&gt;=Assumptions!$D$111,MONTH(BM$4)=MONTH(Assumptions!$D$111)),-INDEX(PL!$O$28:$DB$28,MATCH(YEAR(BM$4)-1,PL!$O$4:$DB$4,0))*Assumptions!$D$110,0)</f>
        <v>0</v>
      </c>
      <c r="BN11" s="193">
        <f>IF(AND(BN$4&gt;=Assumptions!$D$111,MONTH(BN$4)=MONTH(Assumptions!$D$111)),-INDEX(PL!$O$28:$DB$28,MATCH(YEAR(BN$4)-1,PL!$O$4:$DB$4,0))*Assumptions!$D$110,0)</f>
        <v>0</v>
      </c>
      <c r="BO11" s="193">
        <f>IF(AND(BO$4&gt;=Assumptions!$D$111,MONTH(BO$4)=MONTH(Assumptions!$D$111)),-INDEX(PL!$O$28:$DB$28,MATCH(YEAR(BO$4)-1,PL!$O$4:$DB$4,0))*Assumptions!$D$110,0)</f>
        <v>0</v>
      </c>
      <c r="BP11" s="369">
        <f ca="1">SUM(BD11:BO11)</f>
        <v>0</v>
      </c>
      <c r="BQ11" s="193">
        <f>IF(AND(BQ$4&gt;=Assumptions!$D$111,MONTH(BQ$4)=MONTH(Assumptions!$D$111)),-INDEX(PL!$O$28:$DB$28,MATCH(YEAR(BQ$4)-1,PL!$O$4:$DB$4,0))*Assumptions!$D$110,0)</f>
        <v>0</v>
      </c>
      <c r="BR11" s="193">
        <f>IF(AND(BR$4&gt;=Assumptions!$D$111,MONTH(BR$4)=MONTH(Assumptions!$D$111)),-INDEX(PL!$O$28:$DB$28,MATCH(YEAR(BR$4)-1,PL!$O$4:$DB$4,0))*Assumptions!$D$110,0)</f>
        <v>0</v>
      </c>
      <c r="BS11" s="193">
        <f>IF(AND(BS$4&gt;=Assumptions!$D$111,MONTH(BS$4)=MONTH(Assumptions!$D$111)),-INDEX(PL!$O$28:$DB$28,MATCH(YEAR(BS$4)-1,PL!$O$4:$DB$4,0))*Assumptions!$D$110,0)</f>
        <v>0</v>
      </c>
      <c r="BT11" s="193">
        <f>IF(AND(BT$4&gt;=Assumptions!$D$111,MONTH(BT$4)=MONTH(Assumptions!$D$111)),-INDEX(PL!$O$28:$DB$28,MATCH(YEAR(BT$4)-1,PL!$O$4:$DB$4,0))*Assumptions!$D$110,0)</f>
        <v>0</v>
      </c>
      <c r="BU11" s="193">
        <f>IF(AND(BU$4&gt;=Assumptions!$D$111,MONTH(BU$4)=MONTH(Assumptions!$D$111)),-INDEX(PL!$O$28:$DB$28,MATCH(YEAR(BU$4)-1,PL!$O$4:$DB$4,0))*Assumptions!$D$110,0)</f>
        <v>0</v>
      </c>
      <c r="BV11" s="193">
        <f>IF(AND(BV$4&gt;=Assumptions!$D$111,MONTH(BV$4)=MONTH(Assumptions!$D$111)),-INDEX(PL!$O$28:$DB$28,MATCH(YEAR(BV$4)-1,PL!$O$4:$DB$4,0))*Assumptions!$D$110,0)</f>
        <v>0</v>
      </c>
      <c r="BW11" s="193">
        <f ca="1">IF(AND(BW$4&gt;=Assumptions!$D$111,MONTH(BW$4)=MONTH(Assumptions!$D$111)),-INDEX(PL!$O$28:$DB$28,MATCH(YEAR(BW$4)-1,PL!$O$4:$DB$4,0))*Assumptions!$D$110,0)</f>
        <v>0</v>
      </c>
      <c r="BX11" s="193">
        <f>IF(AND(BX$4&gt;=Assumptions!$D$111,MONTH(BX$4)=MONTH(Assumptions!$D$111)),-INDEX(PL!$O$28:$DB$28,MATCH(YEAR(BX$4)-1,PL!$O$4:$DB$4,0))*Assumptions!$D$110,0)</f>
        <v>0</v>
      </c>
      <c r="BY11" s="193">
        <f>IF(AND(BY$4&gt;=Assumptions!$D$111,MONTH(BY$4)=MONTH(Assumptions!$D$111)),-INDEX(PL!$O$28:$DB$28,MATCH(YEAR(BY$4)-1,PL!$O$4:$DB$4,0))*Assumptions!$D$110,0)</f>
        <v>0</v>
      </c>
      <c r="BZ11" s="193">
        <f>IF(AND(BZ$4&gt;=Assumptions!$D$111,MONTH(BZ$4)=MONTH(Assumptions!$D$111)),-INDEX(PL!$O$28:$DB$28,MATCH(YEAR(BZ$4)-1,PL!$O$4:$DB$4,0))*Assumptions!$D$110,0)</f>
        <v>0</v>
      </c>
      <c r="CA11" s="193">
        <f>IF(AND(CA$4&gt;=Assumptions!$D$111,MONTH(CA$4)=MONTH(Assumptions!$D$111)),-INDEX(PL!$O$28:$DB$28,MATCH(YEAR(CA$4)-1,PL!$O$4:$DB$4,0))*Assumptions!$D$110,0)</f>
        <v>0</v>
      </c>
      <c r="CB11" s="193">
        <f>IF(AND(CB$4&gt;=Assumptions!$D$111,MONTH(CB$4)=MONTH(Assumptions!$D$111)),-INDEX(PL!$O$28:$DB$28,MATCH(YEAR(CB$4)-1,PL!$O$4:$DB$4,0))*Assumptions!$D$110,0)</f>
        <v>0</v>
      </c>
      <c r="CC11" s="369">
        <f ca="1">SUM(BQ11:CB11)</f>
        <v>0</v>
      </c>
      <c r="CD11" s="193">
        <f>IF(AND(CD$4&gt;=Assumptions!$D$111,MONTH(CD$4)=MONTH(Assumptions!$D$111)),-INDEX(PL!$O$28:$DB$28,MATCH(YEAR(CD$4)-1,PL!$O$4:$DB$4,0))*Assumptions!$D$110,0)</f>
        <v>0</v>
      </c>
      <c r="CE11" s="193">
        <f>IF(AND(CE$4&gt;=Assumptions!$D$111,MONTH(CE$4)=MONTH(Assumptions!$D$111)),-INDEX(PL!$O$28:$DB$28,MATCH(YEAR(CE$4)-1,PL!$O$4:$DB$4,0))*Assumptions!$D$110,0)</f>
        <v>0</v>
      </c>
      <c r="CF11" s="193">
        <f>IF(AND(CF$4&gt;=Assumptions!$D$111,MONTH(CF$4)=MONTH(Assumptions!$D$111)),-INDEX(PL!$O$28:$DB$28,MATCH(YEAR(CF$4)-1,PL!$O$4:$DB$4,0))*Assumptions!$D$110,0)</f>
        <v>0</v>
      </c>
      <c r="CG11" s="193">
        <f>IF(AND(CG$4&gt;=Assumptions!$D$111,MONTH(CG$4)=MONTH(Assumptions!$D$111)),-INDEX(PL!$O$28:$DB$28,MATCH(YEAR(CG$4)-1,PL!$O$4:$DB$4,0))*Assumptions!$D$110,0)</f>
        <v>0</v>
      </c>
      <c r="CH11" s="193">
        <f>IF(AND(CH$4&gt;=Assumptions!$D$111,MONTH(CH$4)=MONTH(Assumptions!$D$111)),-INDEX(PL!$O$28:$DB$28,MATCH(YEAR(CH$4)-1,PL!$O$4:$DB$4,0))*Assumptions!$D$110,0)</f>
        <v>0</v>
      </c>
      <c r="CI11" s="193">
        <f>IF(AND(CI$4&gt;=Assumptions!$D$111,MONTH(CI$4)=MONTH(Assumptions!$D$111)),-INDEX(PL!$O$28:$DB$28,MATCH(YEAR(CI$4)-1,PL!$O$4:$DB$4,0))*Assumptions!$D$110,0)</f>
        <v>0</v>
      </c>
      <c r="CJ11" s="193">
        <f ca="1">IF(AND(CJ$4&gt;=Assumptions!$D$111,MONTH(CJ$4)=MONTH(Assumptions!$D$111)),-INDEX(PL!$O$28:$DB$28,MATCH(YEAR(CJ$4)-1,PL!$O$4:$DB$4,0))*Assumptions!$D$110,0)</f>
        <v>0</v>
      </c>
      <c r="CK11" s="193">
        <f>IF(AND(CK$4&gt;=Assumptions!$D$111,MONTH(CK$4)=MONTH(Assumptions!$D$111)),-INDEX(PL!$O$28:$DB$28,MATCH(YEAR(CK$4)-1,PL!$O$4:$DB$4,0))*Assumptions!$D$110,0)</f>
        <v>0</v>
      </c>
      <c r="CL11" s="193">
        <f>IF(AND(CL$4&gt;=Assumptions!$D$111,MONTH(CL$4)=MONTH(Assumptions!$D$111)),-INDEX(PL!$O$28:$DB$28,MATCH(YEAR(CL$4)-1,PL!$O$4:$DB$4,0))*Assumptions!$D$110,0)</f>
        <v>0</v>
      </c>
      <c r="CM11" s="193">
        <f>IF(AND(CM$4&gt;=Assumptions!$D$111,MONTH(CM$4)=MONTH(Assumptions!$D$111)),-INDEX(PL!$O$28:$DB$28,MATCH(YEAR(CM$4)-1,PL!$O$4:$DB$4,0))*Assumptions!$D$110,0)</f>
        <v>0</v>
      </c>
      <c r="CN11" s="193">
        <f>IF(AND(CN$4&gt;=Assumptions!$D$111,MONTH(CN$4)=MONTH(Assumptions!$D$111)),-INDEX(PL!$O$28:$DB$28,MATCH(YEAR(CN$4)-1,PL!$O$4:$DB$4,0))*Assumptions!$D$110,0)</f>
        <v>0</v>
      </c>
      <c r="CO11" s="193">
        <f>IF(AND(CO$4&gt;=Assumptions!$D$111,MONTH(CO$4)=MONTH(Assumptions!$D$111)),-INDEX(PL!$O$28:$DB$28,MATCH(YEAR(CO$4)-1,PL!$O$4:$DB$4,0))*Assumptions!$D$110,0)</f>
        <v>0</v>
      </c>
      <c r="CP11" s="369">
        <f ca="1">SUM(CD11:CO11)</f>
        <v>0</v>
      </c>
      <c r="CQ11" s="193">
        <f>IF(AND(CQ$4&gt;=Assumptions!$D$111,MONTH(CQ$4)=MONTH(Assumptions!$D$111)),-INDEX(PL!$O$28:$DB$28,MATCH(YEAR(CQ$4)-1,PL!$O$4:$DB$4,0))*Assumptions!$D$110,0)</f>
        <v>0</v>
      </c>
      <c r="CR11" s="193">
        <f>IF(AND(CR$4&gt;=Assumptions!$D$111,MONTH(CR$4)=MONTH(Assumptions!$D$111)),-INDEX(PL!$O$28:$DB$28,MATCH(YEAR(CR$4)-1,PL!$O$4:$DB$4,0))*Assumptions!$D$110,0)</f>
        <v>0</v>
      </c>
      <c r="CS11" s="193">
        <f>IF(AND(CS$4&gt;=Assumptions!$D$111,MONTH(CS$4)=MONTH(Assumptions!$D$111)),-INDEX(PL!$O$28:$DB$28,MATCH(YEAR(CS$4)-1,PL!$O$4:$DB$4,0))*Assumptions!$D$110,0)</f>
        <v>0</v>
      </c>
      <c r="CT11" s="193">
        <f>IF(AND(CT$4&gt;=Assumptions!$D$111,MONTH(CT$4)=MONTH(Assumptions!$D$111)),-INDEX(PL!$O$28:$DB$28,MATCH(YEAR(CT$4)-1,PL!$O$4:$DB$4,0))*Assumptions!$D$110,0)</f>
        <v>0</v>
      </c>
      <c r="CU11" s="193">
        <f>IF(AND(CU$4&gt;=Assumptions!$D$111,MONTH(CU$4)=MONTH(Assumptions!$D$111)),-INDEX(PL!$O$28:$DB$28,MATCH(YEAR(CU$4)-1,PL!$O$4:$DB$4,0))*Assumptions!$D$110,0)</f>
        <v>0</v>
      </c>
      <c r="CV11" s="193">
        <f>IF(AND(CV$4&gt;=Assumptions!$D$111,MONTH(CV$4)=MONTH(Assumptions!$D$111)),-INDEX(PL!$O$28:$DB$28,MATCH(YEAR(CV$4)-1,PL!$O$4:$DB$4,0))*Assumptions!$D$110,0)</f>
        <v>0</v>
      </c>
      <c r="CW11" s="193">
        <f ca="1">IF(AND(CW$4&gt;=Assumptions!$D$111,MONTH(CW$4)=MONTH(Assumptions!$D$111)),-INDEX(PL!$O$28:$DB$28,MATCH(YEAR(CW$4)-1,PL!$O$4:$DB$4,0))*Assumptions!$D$110,0)</f>
        <v>0</v>
      </c>
      <c r="CX11" s="193">
        <f>IF(AND(CX$4&gt;=Assumptions!$D$111,MONTH(CX$4)=MONTH(Assumptions!$D$111)),-INDEX(PL!$O$28:$DB$28,MATCH(YEAR(CX$4)-1,PL!$O$4:$DB$4,0))*Assumptions!$D$110,0)</f>
        <v>0</v>
      </c>
      <c r="CY11" s="193">
        <f>IF(AND(CY$4&gt;=Assumptions!$D$111,MONTH(CY$4)=MONTH(Assumptions!$D$111)),-INDEX(PL!$O$28:$DB$28,MATCH(YEAR(CY$4)-1,PL!$O$4:$DB$4,0))*Assumptions!$D$110,0)</f>
        <v>0</v>
      </c>
      <c r="CZ11" s="193">
        <f>IF(AND(CZ$4&gt;=Assumptions!$D$111,MONTH(CZ$4)=MONTH(Assumptions!$D$111)),-INDEX(PL!$O$28:$DB$28,MATCH(YEAR(CZ$4)-1,PL!$O$4:$DB$4,0))*Assumptions!$D$110,0)</f>
        <v>0</v>
      </c>
      <c r="DA11" s="193">
        <f>IF(AND(DA$4&gt;=Assumptions!$D$111,MONTH(DA$4)=MONTH(Assumptions!$D$111)),-INDEX(PL!$O$28:$DB$28,MATCH(YEAR(DA$4)-1,PL!$O$4:$DB$4,0))*Assumptions!$D$110,0)</f>
        <v>0</v>
      </c>
      <c r="DB11" s="193">
        <f>IF(AND(DB$4&gt;=Assumptions!$D$111,MONTH(DB$4)=MONTH(Assumptions!$D$111)),-INDEX(PL!$O$28:$DB$28,MATCH(YEAR(DB$4)-1,PL!$O$4:$DB$4,0))*Assumptions!$D$110,0)</f>
        <v>0</v>
      </c>
      <c r="DC11" s="369">
        <f ca="1">SUM(CQ11:DB11)</f>
        <v>0</v>
      </c>
    </row>
    <row r="12" spans="2:107" s="28" customFormat="1">
      <c r="B12" s="364"/>
      <c r="C12" s="368"/>
      <c r="D12" s="195"/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5"/>
      <c r="P12" s="371"/>
      <c r="Q12" s="195"/>
      <c r="R12" s="195"/>
      <c r="S12" s="195"/>
      <c r="T12" s="195"/>
      <c r="U12" s="195"/>
      <c r="V12" s="195"/>
      <c r="W12" s="195"/>
      <c r="X12" s="195"/>
      <c r="Y12" s="195"/>
      <c r="Z12" s="195"/>
      <c r="AA12" s="195"/>
      <c r="AB12" s="195"/>
      <c r="AC12" s="371"/>
      <c r="AD12" s="195"/>
      <c r="AE12" s="195"/>
      <c r="AF12" s="195"/>
      <c r="AG12" s="195"/>
      <c r="AH12" s="195"/>
      <c r="AI12" s="195"/>
      <c r="AJ12" s="195"/>
      <c r="AK12" s="195"/>
      <c r="AL12" s="195"/>
      <c r="AM12" s="195"/>
      <c r="AN12" s="195"/>
      <c r="AO12" s="195"/>
      <c r="AP12" s="371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371"/>
      <c r="BD12" s="195"/>
      <c r="BE12" s="195"/>
      <c r="BF12" s="195"/>
      <c r="BG12" s="195"/>
      <c r="BH12" s="195"/>
      <c r="BI12" s="195"/>
      <c r="BJ12" s="195"/>
      <c r="BK12" s="195"/>
      <c r="BL12" s="195"/>
      <c r="BM12" s="195"/>
      <c r="BN12" s="195"/>
      <c r="BO12" s="195"/>
      <c r="BP12" s="371"/>
      <c r="BQ12" s="195"/>
      <c r="BR12" s="195"/>
      <c r="BS12" s="195"/>
      <c r="BT12" s="195"/>
      <c r="BU12" s="195"/>
      <c r="BV12" s="195"/>
      <c r="BW12" s="195"/>
      <c r="BX12" s="195"/>
      <c r="BY12" s="195"/>
      <c r="BZ12" s="195"/>
      <c r="CA12" s="195"/>
      <c r="CB12" s="195"/>
      <c r="CC12" s="371"/>
      <c r="CD12" s="195"/>
      <c r="CE12" s="195"/>
      <c r="CF12" s="195"/>
      <c r="CG12" s="195"/>
      <c r="CH12" s="195"/>
      <c r="CI12" s="195"/>
      <c r="CJ12" s="195"/>
      <c r="CK12" s="195"/>
      <c r="CL12" s="195"/>
      <c r="CM12" s="195"/>
      <c r="CN12" s="195"/>
      <c r="CO12" s="195"/>
      <c r="CP12" s="371"/>
      <c r="CQ12" s="195"/>
      <c r="CR12" s="195"/>
      <c r="CS12" s="195"/>
      <c r="CT12" s="195"/>
      <c r="CU12" s="195"/>
      <c r="CV12" s="195"/>
      <c r="CW12" s="195"/>
      <c r="CX12" s="195"/>
      <c r="CY12" s="195"/>
      <c r="CZ12" s="195"/>
      <c r="DA12" s="195"/>
      <c r="DB12" s="195"/>
      <c r="DC12" s="371"/>
    </row>
    <row r="13" spans="2:107" s="28" customFormat="1"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/>
      <c r="AW13" s="197"/>
      <c r="AX13" s="197"/>
      <c r="AY13" s="197"/>
      <c r="AZ13" s="197"/>
      <c r="BA13" s="197"/>
      <c r="BB13" s="197"/>
      <c r="BC13" s="197"/>
      <c r="BD13" s="197"/>
      <c r="BE13" s="197"/>
      <c r="BF13" s="197"/>
      <c r="BG13" s="197"/>
      <c r="BH13" s="197"/>
      <c r="BI13" s="197"/>
      <c r="BJ13" s="197"/>
      <c r="BK13" s="197"/>
      <c r="BL13" s="197"/>
      <c r="BM13" s="197"/>
      <c r="BN13" s="197"/>
      <c r="BO13" s="197"/>
      <c r="BP13" s="197"/>
      <c r="BQ13" s="197"/>
      <c r="BR13" s="197"/>
      <c r="BS13" s="197"/>
      <c r="BT13" s="197"/>
      <c r="BU13" s="197"/>
      <c r="BV13" s="197"/>
      <c r="BW13" s="197"/>
      <c r="BX13" s="197"/>
      <c r="BY13" s="197"/>
      <c r="BZ13" s="197"/>
      <c r="CA13" s="197"/>
      <c r="CB13" s="197"/>
      <c r="CC13" s="197"/>
      <c r="CD13" s="197"/>
      <c r="CE13" s="197"/>
      <c r="CF13" s="197"/>
      <c r="CG13" s="197"/>
      <c r="CH13" s="197"/>
      <c r="CI13" s="197"/>
      <c r="CJ13" s="197"/>
      <c r="CK13" s="197"/>
      <c r="CL13" s="197"/>
      <c r="CM13" s="197"/>
      <c r="CN13" s="197"/>
      <c r="CO13" s="197"/>
      <c r="CP13" s="197"/>
      <c r="CQ13" s="197"/>
      <c r="CR13" s="197"/>
      <c r="CS13" s="197"/>
      <c r="CT13" s="197"/>
      <c r="CU13" s="197"/>
      <c r="CV13" s="197"/>
      <c r="CW13" s="197"/>
      <c r="CX13" s="197"/>
      <c r="CY13" s="197"/>
      <c r="CZ13" s="197"/>
      <c r="DA13" s="197"/>
      <c r="DB13" s="197"/>
      <c r="DC13" s="197"/>
    </row>
    <row r="14" spans="2:107" s="28" customFormat="1"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  <c r="BV14" s="197"/>
      <c r="BW14" s="197"/>
      <c r="BX14" s="197"/>
      <c r="BY14" s="197"/>
      <c r="BZ14" s="197"/>
      <c r="CA14" s="197"/>
      <c r="CB14" s="197"/>
      <c r="CC14" s="197"/>
      <c r="CD14" s="197"/>
      <c r="CE14" s="197"/>
      <c r="CF14" s="197"/>
      <c r="CG14" s="197"/>
      <c r="CH14" s="197"/>
      <c r="CI14" s="197"/>
      <c r="CJ14" s="197"/>
      <c r="CK14" s="197"/>
      <c r="CL14" s="197"/>
      <c r="CM14" s="197"/>
      <c r="CN14" s="197"/>
      <c r="CO14" s="197"/>
      <c r="CP14" s="197"/>
      <c r="CQ14" s="197"/>
      <c r="CR14" s="197"/>
      <c r="CS14" s="197"/>
      <c r="CT14" s="197"/>
      <c r="CU14" s="197"/>
      <c r="CV14" s="197"/>
      <c r="CW14" s="197"/>
      <c r="CX14" s="197"/>
      <c r="CY14" s="197"/>
      <c r="CZ14" s="197"/>
      <c r="DA14" s="197"/>
      <c r="DB14" s="197"/>
      <c r="DC14" s="197"/>
    </row>
    <row r="15" spans="2:107" s="28" customFormat="1">
      <c r="B15" s="236" t="s">
        <v>103</v>
      </c>
      <c r="C15" s="237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2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2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2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2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2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2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2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2"/>
    </row>
    <row r="16" spans="2:107" s="28" customFormat="1">
      <c r="B16" s="210"/>
      <c r="C16" s="198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92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92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92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92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92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92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92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92"/>
    </row>
    <row r="17" spans="2:107" s="28" customFormat="1">
      <c r="B17" s="358" t="s">
        <v>133</v>
      </c>
      <c r="C17" s="359"/>
      <c r="D17" s="360"/>
      <c r="E17" s="360"/>
      <c r="F17" s="360"/>
      <c r="G17" s="360"/>
      <c r="H17" s="360"/>
      <c r="I17" s="360"/>
      <c r="J17" s="360"/>
      <c r="K17" s="360"/>
      <c r="L17" s="360"/>
      <c r="M17" s="360"/>
      <c r="N17" s="360"/>
      <c r="O17" s="360"/>
      <c r="P17" s="361"/>
      <c r="Q17" s="360"/>
      <c r="R17" s="360"/>
      <c r="S17" s="360"/>
      <c r="T17" s="360"/>
      <c r="U17" s="360"/>
      <c r="V17" s="360"/>
      <c r="W17" s="360"/>
      <c r="X17" s="360"/>
      <c r="Y17" s="360"/>
      <c r="Z17" s="360"/>
      <c r="AA17" s="360"/>
      <c r="AB17" s="360"/>
      <c r="AC17" s="361"/>
      <c r="AD17" s="360"/>
      <c r="AE17" s="360"/>
      <c r="AF17" s="360"/>
      <c r="AG17" s="360"/>
      <c r="AH17" s="360"/>
      <c r="AI17" s="360"/>
      <c r="AJ17" s="360"/>
      <c r="AK17" s="360"/>
      <c r="AL17" s="360"/>
      <c r="AM17" s="360"/>
      <c r="AN17" s="360"/>
      <c r="AO17" s="360"/>
      <c r="AP17" s="361"/>
      <c r="AQ17" s="360"/>
      <c r="AR17" s="360"/>
      <c r="AS17" s="360"/>
      <c r="AT17" s="360"/>
      <c r="AU17" s="360"/>
      <c r="AV17" s="360"/>
      <c r="AW17" s="360"/>
      <c r="AX17" s="360"/>
      <c r="AY17" s="360"/>
      <c r="AZ17" s="360"/>
      <c r="BA17" s="360"/>
      <c r="BB17" s="360"/>
      <c r="BC17" s="361"/>
      <c r="BD17" s="360"/>
      <c r="BE17" s="360"/>
      <c r="BF17" s="360"/>
      <c r="BG17" s="360"/>
      <c r="BH17" s="360"/>
      <c r="BI17" s="360"/>
      <c r="BJ17" s="360"/>
      <c r="BK17" s="360"/>
      <c r="BL17" s="360"/>
      <c r="BM17" s="360"/>
      <c r="BN17" s="360"/>
      <c r="BO17" s="360"/>
      <c r="BP17" s="361"/>
      <c r="BQ17" s="360"/>
      <c r="BR17" s="360"/>
      <c r="BS17" s="360"/>
      <c r="BT17" s="360"/>
      <c r="BU17" s="360"/>
      <c r="BV17" s="360"/>
      <c r="BW17" s="360"/>
      <c r="BX17" s="360"/>
      <c r="BY17" s="360"/>
      <c r="BZ17" s="360"/>
      <c r="CA17" s="360"/>
      <c r="CB17" s="360"/>
      <c r="CC17" s="361"/>
      <c r="CD17" s="360"/>
      <c r="CE17" s="360"/>
      <c r="CF17" s="360"/>
      <c r="CG17" s="360"/>
      <c r="CH17" s="360"/>
      <c r="CI17" s="360"/>
      <c r="CJ17" s="360"/>
      <c r="CK17" s="360"/>
      <c r="CL17" s="360"/>
      <c r="CM17" s="360"/>
      <c r="CN17" s="360"/>
      <c r="CO17" s="360"/>
      <c r="CP17" s="361"/>
      <c r="CQ17" s="360"/>
      <c r="CR17" s="360"/>
      <c r="CS17" s="360"/>
      <c r="CT17" s="360"/>
      <c r="CU17" s="360"/>
      <c r="CV17" s="360"/>
      <c r="CW17" s="360"/>
      <c r="CX17" s="360"/>
      <c r="CY17" s="360"/>
      <c r="CZ17" s="360"/>
      <c r="DA17" s="360"/>
      <c r="DB17" s="360"/>
      <c r="DC17" s="361"/>
    </row>
    <row r="18" spans="2:107" s="28" customFormat="1">
      <c r="B18" s="372" t="s">
        <v>105</v>
      </c>
      <c r="C18" s="374"/>
      <c r="D18" s="140">
        <f>D25</f>
        <v>0</v>
      </c>
      <c r="E18" s="140">
        <f t="shared" ref="E18:O18" si="16">E25</f>
        <v>0</v>
      </c>
      <c r="F18" s="140">
        <f t="shared" si="16"/>
        <v>0</v>
      </c>
      <c r="G18" s="140">
        <f t="shared" si="16"/>
        <v>0</v>
      </c>
      <c r="H18" s="140">
        <f t="shared" si="16"/>
        <v>0</v>
      </c>
      <c r="I18" s="140">
        <f t="shared" si="16"/>
        <v>0</v>
      </c>
      <c r="J18" s="140">
        <f t="shared" si="16"/>
        <v>0</v>
      </c>
      <c r="K18" s="140">
        <f t="shared" si="16"/>
        <v>0</v>
      </c>
      <c r="L18" s="140">
        <f t="shared" si="16"/>
        <v>0</v>
      </c>
      <c r="M18" s="140">
        <f t="shared" si="16"/>
        <v>0</v>
      </c>
      <c r="N18" s="140">
        <f t="shared" si="16"/>
        <v>0</v>
      </c>
      <c r="O18" s="140">
        <f t="shared" si="16"/>
        <v>0</v>
      </c>
      <c r="P18" s="323">
        <f>O18</f>
        <v>0</v>
      </c>
      <c r="Q18" s="140">
        <f>Q25</f>
        <v>0</v>
      </c>
      <c r="R18" s="140">
        <f>R25</f>
        <v>0</v>
      </c>
      <c r="S18" s="140">
        <f t="shared" ref="S18:AB18" si="17">S25</f>
        <v>0</v>
      </c>
      <c r="T18" s="140">
        <f t="shared" si="17"/>
        <v>0</v>
      </c>
      <c r="U18" s="140">
        <f t="shared" si="17"/>
        <v>0</v>
      </c>
      <c r="V18" s="140">
        <f t="shared" si="17"/>
        <v>0</v>
      </c>
      <c r="W18" s="140">
        <f t="shared" si="17"/>
        <v>0</v>
      </c>
      <c r="X18" s="140">
        <f t="shared" si="17"/>
        <v>0</v>
      </c>
      <c r="Y18" s="140">
        <f t="shared" si="17"/>
        <v>0</v>
      </c>
      <c r="Z18" s="140">
        <f t="shared" si="17"/>
        <v>0</v>
      </c>
      <c r="AA18" s="140">
        <f t="shared" si="17"/>
        <v>0</v>
      </c>
      <c r="AB18" s="140">
        <f t="shared" si="17"/>
        <v>0</v>
      </c>
      <c r="AC18" s="323">
        <f>AB18</f>
        <v>0</v>
      </c>
      <c r="AD18" s="140">
        <f>AD25</f>
        <v>0</v>
      </c>
      <c r="AE18" s="140">
        <f t="shared" ref="AE18:AO18" si="18">AE25</f>
        <v>0</v>
      </c>
      <c r="AF18" s="140">
        <f t="shared" si="18"/>
        <v>0</v>
      </c>
      <c r="AG18" s="140">
        <f t="shared" si="18"/>
        <v>0</v>
      </c>
      <c r="AH18" s="140">
        <f t="shared" si="18"/>
        <v>0</v>
      </c>
      <c r="AI18" s="140">
        <f t="shared" si="18"/>
        <v>0</v>
      </c>
      <c r="AJ18" s="140">
        <f t="shared" si="18"/>
        <v>0</v>
      </c>
      <c r="AK18" s="140">
        <f t="shared" si="18"/>
        <v>0</v>
      </c>
      <c r="AL18" s="140">
        <f t="shared" si="18"/>
        <v>0</v>
      </c>
      <c r="AM18" s="140">
        <f t="shared" si="18"/>
        <v>0</v>
      </c>
      <c r="AN18" s="140">
        <f t="shared" si="18"/>
        <v>0</v>
      </c>
      <c r="AO18" s="140">
        <f t="shared" si="18"/>
        <v>0</v>
      </c>
      <c r="AP18" s="323">
        <f>AO18</f>
        <v>0</v>
      </c>
      <c r="AQ18" s="140">
        <f>AQ25</f>
        <v>0</v>
      </c>
      <c r="AR18" s="140">
        <f t="shared" ref="AR18:BB18" si="19">AR25</f>
        <v>0</v>
      </c>
      <c r="AS18" s="140">
        <f t="shared" si="19"/>
        <v>0</v>
      </c>
      <c r="AT18" s="140">
        <f t="shared" si="19"/>
        <v>0</v>
      </c>
      <c r="AU18" s="140">
        <f t="shared" si="19"/>
        <v>0</v>
      </c>
      <c r="AV18" s="140">
        <f t="shared" si="19"/>
        <v>0</v>
      </c>
      <c r="AW18" s="140">
        <f t="shared" si="19"/>
        <v>0</v>
      </c>
      <c r="AX18" s="140">
        <f t="shared" si="19"/>
        <v>0</v>
      </c>
      <c r="AY18" s="140">
        <f t="shared" si="19"/>
        <v>0</v>
      </c>
      <c r="AZ18" s="140">
        <f t="shared" si="19"/>
        <v>0</v>
      </c>
      <c r="BA18" s="140">
        <f t="shared" si="19"/>
        <v>0</v>
      </c>
      <c r="BB18" s="140">
        <f t="shared" si="19"/>
        <v>0</v>
      </c>
      <c r="BC18" s="323">
        <f>BB18</f>
        <v>0</v>
      </c>
      <c r="BD18" s="140">
        <f>BD25</f>
        <v>0</v>
      </c>
      <c r="BE18" s="140">
        <f t="shared" ref="BE18:BO18" si="20">BE25</f>
        <v>0</v>
      </c>
      <c r="BF18" s="140">
        <f t="shared" si="20"/>
        <v>0</v>
      </c>
      <c r="BG18" s="140">
        <f t="shared" si="20"/>
        <v>0</v>
      </c>
      <c r="BH18" s="140">
        <f t="shared" si="20"/>
        <v>0</v>
      </c>
      <c r="BI18" s="140">
        <f t="shared" si="20"/>
        <v>0</v>
      </c>
      <c r="BJ18" s="140">
        <f t="shared" si="20"/>
        <v>0</v>
      </c>
      <c r="BK18" s="140">
        <f t="shared" si="20"/>
        <v>0</v>
      </c>
      <c r="BL18" s="140">
        <f t="shared" si="20"/>
        <v>0</v>
      </c>
      <c r="BM18" s="140">
        <f t="shared" si="20"/>
        <v>0</v>
      </c>
      <c r="BN18" s="140">
        <f t="shared" si="20"/>
        <v>0</v>
      </c>
      <c r="BO18" s="140">
        <f t="shared" si="20"/>
        <v>0</v>
      </c>
      <c r="BP18" s="323">
        <f>BO18</f>
        <v>0</v>
      </c>
      <c r="BQ18" s="140">
        <f>BQ25</f>
        <v>0</v>
      </c>
      <c r="BR18" s="140">
        <f t="shared" ref="BR18:CB18" si="21">BR25</f>
        <v>0</v>
      </c>
      <c r="BS18" s="140">
        <f t="shared" si="21"/>
        <v>0</v>
      </c>
      <c r="BT18" s="140">
        <f t="shared" si="21"/>
        <v>0</v>
      </c>
      <c r="BU18" s="140">
        <f t="shared" si="21"/>
        <v>0</v>
      </c>
      <c r="BV18" s="140">
        <f t="shared" si="21"/>
        <v>0</v>
      </c>
      <c r="BW18" s="140">
        <f t="shared" si="21"/>
        <v>0</v>
      </c>
      <c r="BX18" s="140">
        <f t="shared" si="21"/>
        <v>0</v>
      </c>
      <c r="BY18" s="140">
        <f t="shared" si="21"/>
        <v>0</v>
      </c>
      <c r="BZ18" s="140">
        <f t="shared" si="21"/>
        <v>0</v>
      </c>
      <c r="CA18" s="140">
        <f t="shared" si="21"/>
        <v>0</v>
      </c>
      <c r="CB18" s="140">
        <f t="shared" si="21"/>
        <v>0</v>
      </c>
      <c r="CC18" s="323">
        <f>CB18</f>
        <v>0</v>
      </c>
      <c r="CD18" s="140">
        <f>CD25</f>
        <v>0</v>
      </c>
      <c r="CE18" s="140">
        <f t="shared" ref="CE18:CO18" si="22">CE25</f>
        <v>0</v>
      </c>
      <c r="CF18" s="140">
        <f t="shared" si="22"/>
        <v>0</v>
      </c>
      <c r="CG18" s="140">
        <f t="shared" si="22"/>
        <v>0</v>
      </c>
      <c r="CH18" s="140">
        <f t="shared" si="22"/>
        <v>0</v>
      </c>
      <c r="CI18" s="140">
        <f t="shared" si="22"/>
        <v>0</v>
      </c>
      <c r="CJ18" s="140">
        <f t="shared" si="22"/>
        <v>0</v>
      </c>
      <c r="CK18" s="140">
        <f t="shared" si="22"/>
        <v>0</v>
      </c>
      <c r="CL18" s="140">
        <f t="shared" si="22"/>
        <v>0</v>
      </c>
      <c r="CM18" s="140">
        <f t="shared" si="22"/>
        <v>0</v>
      </c>
      <c r="CN18" s="140">
        <f t="shared" si="22"/>
        <v>0</v>
      </c>
      <c r="CO18" s="140">
        <f t="shared" si="22"/>
        <v>0</v>
      </c>
      <c r="CP18" s="323">
        <f>CO18</f>
        <v>0</v>
      </c>
      <c r="CQ18" s="140">
        <f>CQ25</f>
        <v>0</v>
      </c>
      <c r="CR18" s="140">
        <f t="shared" ref="CR18:DB18" si="23">CR25</f>
        <v>0</v>
      </c>
      <c r="CS18" s="140">
        <f t="shared" si="23"/>
        <v>0</v>
      </c>
      <c r="CT18" s="140">
        <f t="shared" si="23"/>
        <v>0</v>
      </c>
      <c r="CU18" s="140">
        <f t="shared" si="23"/>
        <v>0</v>
      </c>
      <c r="CV18" s="140">
        <f t="shared" si="23"/>
        <v>0</v>
      </c>
      <c r="CW18" s="140">
        <f t="shared" si="23"/>
        <v>0</v>
      </c>
      <c r="CX18" s="140">
        <f t="shared" si="23"/>
        <v>0</v>
      </c>
      <c r="CY18" s="140">
        <f t="shared" si="23"/>
        <v>0</v>
      </c>
      <c r="CZ18" s="140">
        <f t="shared" si="23"/>
        <v>0</v>
      </c>
      <c r="DA18" s="140">
        <f t="shared" si="23"/>
        <v>0</v>
      </c>
      <c r="DB18" s="140">
        <f t="shared" si="23"/>
        <v>0</v>
      </c>
      <c r="DC18" s="323">
        <f>DB18</f>
        <v>0</v>
      </c>
    </row>
    <row r="19" spans="2:107" s="28" customFormat="1">
      <c r="B19" s="372" t="s">
        <v>106</v>
      </c>
      <c r="C19" s="374"/>
      <c r="D19" s="140">
        <f>D31</f>
        <v>0</v>
      </c>
      <c r="E19" s="140">
        <f t="shared" ref="E19:O19" si="24">E31</f>
        <v>0</v>
      </c>
      <c r="F19" s="140">
        <f t="shared" si="24"/>
        <v>0</v>
      </c>
      <c r="G19" s="140">
        <f t="shared" si="24"/>
        <v>0</v>
      </c>
      <c r="H19" s="140">
        <f t="shared" si="24"/>
        <v>0</v>
      </c>
      <c r="I19" s="140">
        <f t="shared" si="24"/>
        <v>0</v>
      </c>
      <c r="J19" s="140">
        <f t="shared" si="24"/>
        <v>0</v>
      </c>
      <c r="K19" s="140">
        <f t="shared" si="24"/>
        <v>0</v>
      </c>
      <c r="L19" s="140">
        <f t="shared" si="24"/>
        <v>0</v>
      </c>
      <c r="M19" s="140">
        <f t="shared" si="24"/>
        <v>0</v>
      </c>
      <c r="N19" s="140">
        <f t="shared" si="24"/>
        <v>0</v>
      </c>
      <c r="O19" s="140">
        <f t="shared" si="24"/>
        <v>0</v>
      </c>
      <c r="P19" s="323">
        <f>SUM(D19:O19)</f>
        <v>0</v>
      </c>
      <c r="Q19" s="140">
        <f>Q31</f>
        <v>0</v>
      </c>
      <c r="R19" s="140">
        <f t="shared" ref="R19:AB19" si="25">R31</f>
        <v>0</v>
      </c>
      <c r="S19" s="140">
        <f t="shared" si="25"/>
        <v>0</v>
      </c>
      <c r="T19" s="140">
        <f t="shared" si="25"/>
        <v>0</v>
      </c>
      <c r="U19" s="140">
        <f t="shared" si="25"/>
        <v>0</v>
      </c>
      <c r="V19" s="140">
        <f t="shared" si="25"/>
        <v>0</v>
      </c>
      <c r="W19" s="140">
        <f t="shared" si="25"/>
        <v>0</v>
      </c>
      <c r="X19" s="140">
        <f t="shared" si="25"/>
        <v>0</v>
      </c>
      <c r="Y19" s="140">
        <f t="shared" si="25"/>
        <v>0</v>
      </c>
      <c r="Z19" s="140">
        <f t="shared" si="25"/>
        <v>0</v>
      </c>
      <c r="AA19" s="140">
        <f t="shared" si="25"/>
        <v>0</v>
      </c>
      <c r="AB19" s="140">
        <f t="shared" si="25"/>
        <v>0</v>
      </c>
      <c r="AC19" s="323">
        <f>SUM(Q19:AB19)</f>
        <v>0</v>
      </c>
      <c r="AD19" s="140">
        <f>AD31</f>
        <v>0</v>
      </c>
      <c r="AE19" s="140">
        <f t="shared" ref="AE19:AO19" si="26">AE31</f>
        <v>0</v>
      </c>
      <c r="AF19" s="140">
        <f t="shared" si="26"/>
        <v>0</v>
      </c>
      <c r="AG19" s="140">
        <f t="shared" si="26"/>
        <v>0</v>
      </c>
      <c r="AH19" s="140">
        <f t="shared" si="26"/>
        <v>0</v>
      </c>
      <c r="AI19" s="140">
        <f t="shared" si="26"/>
        <v>0</v>
      </c>
      <c r="AJ19" s="140">
        <f t="shared" si="26"/>
        <v>0</v>
      </c>
      <c r="AK19" s="140">
        <f t="shared" si="26"/>
        <v>0</v>
      </c>
      <c r="AL19" s="140">
        <f t="shared" si="26"/>
        <v>0</v>
      </c>
      <c r="AM19" s="140">
        <f t="shared" si="26"/>
        <v>0</v>
      </c>
      <c r="AN19" s="140">
        <f t="shared" si="26"/>
        <v>0</v>
      </c>
      <c r="AO19" s="140">
        <f t="shared" si="26"/>
        <v>0</v>
      </c>
      <c r="AP19" s="323">
        <f>SUM(AD19:AO19)</f>
        <v>0</v>
      </c>
      <c r="AQ19" s="140">
        <f>AQ31</f>
        <v>0</v>
      </c>
      <c r="AR19" s="140">
        <f t="shared" ref="AR19:BB19" si="27">AR31</f>
        <v>0</v>
      </c>
      <c r="AS19" s="140">
        <f t="shared" si="27"/>
        <v>0</v>
      </c>
      <c r="AT19" s="140">
        <f t="shared" si="27"/>
        <v>0</v>
      </c>
      <c r="AU19" s="140">
        <f t="shared" si="27"/>
        <v>0</v>
      </c>
      <c r="AV19" s="140">
        <f t="shared" si="27"/>
        <v>0</v>
      </c>
      <c r="AW19" s="140">
        <f t="shared" si="27"/>
        <v>0</v>
      </c>
      <c r="AX19" s="140">
        <f t="shared" si="27"/>
        <v>0</v>
      </c>
      <c r="AY19" s="140">
        <f t="shared" si="27"/>
        <v>0</v>
      </c>
      <c r="AZ19" s="140">
        <f t="shared" si="27"/>
        <v>0</v>
      </c>
      <c r="BA19" s="140">
        <f t="shared" si="27"/>
        <v>0</v>
      </c>
      <c r="BB19" s="140">
        <f t="shared" si="27"/>
        <v>0</v>
      </c>
      <c r="BC19" s="323">
        <f>SUM(AQ19:BB19)</f>
        <v>0</v>
      </c>
      <c r="BD19" s="140">
        <f>BD31</f>
        <v>0</v>
      </c>
      <c r="BE19" s="140">
        <f t="shared" ref="BE19:BO19" si="28">BE31</f>
        <v>0</v>
      </c>
      <c r="BF19" s="140">
        <f t="shared" si="28"/>
        <v>0</v>
      </c>
      <c r="BG19" s="140">
        <f t="shared" si="28"/>
        <v>0</v>
      </c>
      <c r="BH19" s="140">
        <f t="shared" si="28"/>
        <v>0</v>
      </c>
      <c r="BI19" s="140">
        <f t="shared" si="28"/>
        <v>0</v>
      </c>
      <c r="BJ19" s="140">
        <f t="shared" si="28"/>
        <v>0</v>
      </c>
      <c r="BK19" s="140">
        <f t="shared" si="28"/>
        <v>0</v>
      </c>
      <c r="BL19" s="140">
        <f t="shared" si="28"/>
        <v>0</v>
      </c>
      <c r="BM19" s="140">
        <f t="shared" si="28"/>
        <v>0</v>
      </c>
      <c r="BN19" s="140">
        <f t="shared" si="28"/>
        <v>0</v>
      </c>
      <c r="BO19" s="140">
        <f t="shared" si="28"/>
        <v>0</v>
      </c>
      <c r="BP19" s="323">
        <f>SUM(BD19:BO19)</f>
        <v>0</v>
      </c>
      <c r="BQ19" s="140">
        <f>BQ31</f>
        <v>0</v>
      </c>
      <c r="BR19" s="140">
        <f t="shared" ref="BR19:CB19" si="29">BR31</f>
        <v>0</v>
      </c>
      <c r="BS19" s="140">
        <f t="shared" si="29"/>
        <v>0</v>
      </c>
      <c r="BT19" s="140">
        <f t="shared" si="29"/>
        <v>0</v>
      </c>
      <c r="BU19" s="140">
        <f t="shared" si="29"/>
        <v>0</v>
      </c>
      <c r="BV19" s="140">
        <f t="shared" si="29"/>
        <v>0</v>
      </c>
      <c r="BW19" s="140">
        <f t="shared" si="29"/>
        <v>0</v>
      </c>
      <c r="BX19" s="140">
        <f t="shared" si="29"/>
        <v>0</v>
      </c>
      <c r="BY19" s="140">
        <f t="shared" si="29"/>
        <v>0</v>
      </c>
      <c r="BZ19" s="140">
        <f t="shared" si="29"/>
        <v>0</v>
      </c>
      <c r="CA19" s="140">
        <f t="shared" si="29"/>
        <v>0</v>
      </c>
      <c r="CB19" s="140">
        <f t="shared" si="29"/>
        <v>0</v>
      </c>
      <c r="CC19" s="323">
        <f>SUM(BQ19:CB19)</f>
        <v>0</v>
      </c>
      <c r="CD19" s="140">
        <f>CD31</f>
        <v>0</v>
      </c>
      <c r="CE19" s="140">
        <f t="shared" ref="CE19:CO19" si="30">CE31</f>
        <v>0</v>
      </c>
      <c r="CF19" s="140">
        <f t="shared" si="30"/>
        <v>0</v>
      </c>
      <c r="CG19" s="140">
        <f t="shared" si="30"/>
        <v>0</v>
      </c>
      <c r="CH19" s="140">
        <f t="shared" si="30"/>
        <v>0</v>
      </c>
      <c r="CI19" s="140">
        <f t="shared" si="30"/>
        <v>0</v>
      </c>
      <c r="CJ19" s="140">
        <f t="shared" si="30"/>
        <v>0</v>
      </c>
      <c r="CK19" s="140">
        <f t="shared" si="30"/>
        <v>0</v>
      </c>
      <c r="CL19" s="140">
        <f t="shared" si="30"/>
        <v>0</v>
      </c>
      <c r="CM19" s="140">
        <f t="shared" si="30"/>
        <v>0</v>
      </c>
      <c r="CN19" s="140">
        <f t="shared" si="30"/>
        <v>0</v>
      </c>
      <c r="CO19" s="140">
        <f t="shared" si="30"/>
        <v>0</v>
      </c>
      <c r="CP19" s="323">
        <f>SUM(CD19:CO19)</f>
        <v>0</v>
      </c>
      <c r="CQ19" s="140">
        <f>CQ31</f>
        <v>0</v>
      </c>
      <c r="CR19" s="140">
        <f t="shared" ref="CR19:DB19" si="31">CR31</f>
        <v>0</v>
      </c>
      <c r="CS19" s="140">
        <f t="shared" si="31"/>
        <v>0</v>
      </c>
      <c r="CT19" s="140">
        <f t="shared" si="31"/>
        <v>0</v>
      </c>
      <c r="CU19" s="140">
        <f t="shared" si="31"/>
        <v>0</v>
      </c>
      <c r="CV19" s="140">
        <f t="shared" si="31"/>
        <v>0</v>
      </c>
      <c r="CW19" s="140">
        <f t="shared" si="31"/>
        <v>0</v>
      </c>
      <c r="CX19" s="140">
        <f t="shared" si="31"/>
        <v>0</v>
      </c>
      <c r="CY19" s="140">
        <f t="shared" si="31"/>
        <v>0</v>
      </c>
      <c r="CZ19" s="140">
        <f t="shared" si="31"/>
        <v>0</v>
      </c>
      <c r="DA19" s="140">
        <f t="shared" si="31"/>
        <v>0</v>
      </c>
      <c r="DB19" s="140">
        <f t="shared" si="31"/>
        <v>0</v>
      </c>
      <c r="DC19" s="323">
        <f>SUM(CQ19:DB19)</f>
        <v>0</v>
      </c>
    </row>
    <row r="20" spans="2:107" s="28" customFormat="1">
      <c r="B20" s="372" t="s">
        <v>157</v>
      </c>
      <c r="C20" s="374"/>
      <c r="D20" s="140">
        <f>D43</f>
        <v>0</v>
      </c>
      <c r="E20" s="140">
        <f t="shared" ref="E20:O20" si="32">E43</f>
        <v>0</v>
      </c>
      <c r="F20" s="140">
        <f t="shared" si="32"/>
        <v>0</v>
      </c>
      <c r="G20" s="140">
        <f t="shared" si="32"/>
        <v>0</v>
      </c>
      <c r="H20" s="140">
        <f t="shared" si="32"/>
        <v>0</v>
      </c>
      <c r="I20" s="140">
        <f t="shared" si="32"/>
        <v>0</v>
      </c>
      <c r="J20" s="140">
        <f t="shared" si="32"/>
        <v>0</v>
      </c>
      <c r="K20" s="140">
        <f t="shared" si="32"/>
        <v>0</v>
      </c>
      <c r="L20" s="140">
        <f t="shared" si="32"/>
        <v>0</v>
      </c>
      <c r="M20" s="140">
        <f t="shared" si="32"/>
        <v>0</v>
      </c>
      <c r="N20" s="140">
        <f t="shared" si="32"/>
        <v>0</v>
      </c>
      <c r="O20" s="140">
        <f t="shared" si="32"/>
        <v>0</v>
      </c>
      <c r="P20" s="323">
        <f t="shared" ref="P20:P22" si="33">SUM(D20:O20)</f>
        <v>0</v>
      </c>
      <c r="Q20" s="140">
        <f>Q43</f>
        <v>0</v>
      </c>
      <c r="R20" s="140">
        <f t="shared" ref="R20:AB20" si="34">R43</f>
        <v>0</v>
      </c>
      <c r="S20" s="140">
        <f t="shared" si="34"/>
        <v>0</v>
      </c>
      <c r="T20" s="140">
        <f t="shared" si="34"/>
        <v>0</v>
      </c>
      <c r="U20" s="140">
        <f t="shared" si="34"/>
        <v>0</v>
      </c>
      <c r="V20" s="140">
        <f t="shared" si="34"/>
        <v>0</v>
      </c>
      <c r="W20" s="140">
        <f t="shared" si="34"/>
        <v>0</v>
      </c>
      <c r="X20" s="140">
        <f t="shared" si="34"/>
        <v>0</v>
      </c>
      <c r="Y20" s="140">
        <f t="shared" si="34"/>
        <v>0</v>
      </c>
      <c r="Z20" s="140">
        <f t="shared" si="34"/>
        <v>0</v>
      </c>
      <c r="AA20" s="140">
        <f t="shared" si="34"/>
        <v>0</v>
      </c>
      <c r="AB20" s="140">
        <f t="shared" si="34"/>
        <v>0</v>
      </c>
      <c r="AC20" s="323">
        <f t="shared" ref="AC20:AC22" si="35">SUM(Q20:AB20)</f>
        <v>0</v>
      </c>
      <c r="AD20" s="140">
        <f>AD43</f>
        <v>0</v>
      </c>
      <c r="AE20" s="140">
        <f t="shared" ref="AE20:AO20" si="36">AE43</f>
        <v>0</v>
      </c>
      <c r="AF20" s="140">
        <f t="shared" si="36"/>
        <v>0</v>
      </c>
      <c r="AG20" s="140">
        <f t="shared" si="36"/>
        <v>0</v>
      </c>
      <c r="AH20" s="140">
        <f t="shared" si="36"/>
        <v>0</v>
      </c>
      <c r="AI20" s="140">
        <f t="shared" si="36"/>
        <v>0</v>
      </c>
      <c r="AJ20" s="140">
        <f t="shared" si="36"/>
        <v>0</v>
      </c>
      <c r="AK20" s="140">
        <f t="shared" si="36"/>
        <v>0</v>
      </c>
      <c r="AL20" s="140">
        <f t="shared" si="36"/>
        <v>0</v>
      </c>
      <c r="AM20" s="140">
        <f t="shared" si="36"/>
        <v>0</v>
      </c>
      <c r="AN20" s="140">
        <f t="shared" si="36"/>
        <v>0</v>
      </c>
      <c r="AO20" s="140">
        <f t="shared" si="36"/>
        <v>0</v>
      </c>
      <c r="AP20" s="323">
        <f t="shared" ref="AP20:AP22" si="37">SUM(AD20:AO20)</f>
        <v>0</v>
      </c>
      <c r="AQ20" s="140">
        <f>AQ43</f>
        <v>0</v>
      </c>
      <c r="AR20" s="140">
        <f t="shared" ref="AR20:BB20" si="38">AR43</f>
        <v>0</v>
      </c>
      <c r="AS20" s="140">
        <f t="shared" si="38"/>
        <v>0</v>
      </c>
      <c r="AT20" s="140">
        <f t="shared" si="38"/>
        <v>0</v>
      </c>
      <c r="AU20" s="140">
        <f t="shared" si="38"/>
        <v>0</v>
      </c>
      <c r="AV20" s="140">
        <f t="shared" si="38"/>
        <v>0</v>
      </c>
      <c r="AW20" s="140">
        <f t="shared" si="38"/>
        <v>0</v>
      </c>
      <c r="AX20" s="140">
        <f t="shared" si="38"/>
        <v>0</v>
      </c>
      <c r="AY20" s="140">
        <f t="shared" si="38"/>
        <v>0</v>
      </c>
      <c r="AZ20" s="140">
        <f t="shared" si="38"/>
        <v>0</v>
      </c>
      <c r="BA20" s="140">
        <f t="shared" si="38"/>
        <v>0</v>
      </c>
      <c r="BB20" s="140">
        <f t="shared" si="38"/>
        <v>0</v>
      </c>
      <c r="BC20" s="323">
        <f t="shared" ref="BC20:BC22" si="39">SUM(AQ20:BB20)</f>
        <v>0</v>
      </c>
      <c r="BD20" s="140">
        <f>BD43</f>
        <v>0</v>
      </c>
      <c r="BE20" s="140">
        <f t="shared" ref="BE20:BO20" si="40">BE43</f>
        <v>0</v>
      </c>
      <c r="BF20" s="140">
        <f t="shared" si="40"/>
        <v>0</v>
      </c>
      <c r="BG20" s="140">
        <f t="shared" si="40"/>
        <v>0</v>
      </c>
      <c r="BH20" s="140">
        <f t="shared" si="40"/>
        <v>0</v>
      </c>
      <c r="BI20" s="140">
        <f t="shared" si="40"/>
        <v>0</v>
      </c>
      <c r="BJ20" s="140">
        <f t="shared" si="40"/>
        <v>0</v>
      </c>
      <c r="BK20" s="140">
        <f t="shared" si="40"/>
        <v>0</v>
      </c>
      <c r="BL20" s="140">
        <f t="shared" si="40"/>
        <v>0</v>
      </c>
      <c r="BM20" s="140">
        <f t="shared" si="40"/>
        <v>0</v>
      </c>
      <c r="BN20" s="140">
        <f t="shared" si="40"/>
        <v>0</v>
      </c>
      <c r="BO20" s="140">
        <f t="shared" si="40"/>
        <v>0</v>
      </c>
      <c r="BP20" s="323">
        <f t="shared" ref="BP20:BP22" si="41">SUM(BD20:BO20)</f>
        <v>0</v>
      </c>
      <c r="BQ20" s="140">
        <f>BQ43</f>
        <v>0</v>
      </c>
      <c r="BR20" s="140">
        <f t="shared" ref="BR20:CB20" si="42">BR43</f>
        <v>0</v>
      </c>
      <c r="BS20" s="140">
        <f t="shared" si="42"/>
        <v>0</v>
      </c>
      <c r="BT20" s="140">
        <f t="shared" si="42"/>
        <v>0</v>
      </c>
      <c r="BU20" s="140">
        <f t="shared" si="42"/>
        <v>0</v>
      </c>
      <c r="BV20" s="140">
        <f t="shared" si="42"/>
        <v>0</v>
      </c>
      <c r="BW20" s="140">
        <f t="shared" si="42"/>
        <v>0</v>
      </c>
      <c r="BX20" s="140">
        <f t="shared" si="42"/>
        <v>0</v>
      </c>
      <c r="BY20" s="140">
        <f t="shared" si="42"/>
        <v>0</v>
      </c>
      <c r="BZ20" s="140">
        <f t="shared" si="42"/>
        <v>0</v>
      </c>
      <c r="CA20" s="140">
        <f t="shared" si="42"/>
        <v>0</v>
      </c>
      <c r="CB20" s="140">
        <f t="shared" si="42"/>
        <v>0</v>
      </c>
      <c r="CC20" s="323">
        <f t="shared" ref="CC20:CC22" si="43">SUM(BQ20:CB20)</f>
        <v>0</v>
      </c>
      <c r="CD20" s="140">
        <f>CD43</f>
        <v>0</v>
      </c>
      <c r="CE20" s="140">
        <f t="shared" ref="CE20:CO20" si="44">CE43</f>
        <v>0</v>
      </c>
      <c r="CF20" s="140">
        <f t="shared" si="44"/>
        <v>0</v>
      </c>
      <c r="CG20" s="140">
        <f t="shared" si="44"/>
        <v>0</v>
      </c>
      <c r="CH20" s="140">
        <f t="shared" si="44"/>
        <v>0</v>
      </c>
      <c r="CI20" s="140">
        <f t="shared" si="44"/>
        <v>0</v>
      </c>
      <c r="CJ20" s="140">
        <f t="shared" si="44"/>
        <v>0</v>
      </c>
      <c r="CK20" s="140">
        <f t="shared" si="44"/>
        <v>0</v>
      </c>
      <c r="CL20" s="140">
        <f t="shared" si="44"/>
        <v>0</v>
      </c>
      <c r="CM20" s="140">
        <f t="shared" si="44"/>
        <v>0</v>
      </c>
      <c r="CN20" s="140">
        <f t="shared" si="44"/>
        <v>0</v>
      </c>
      <c r="CO20" s="140">
        <f t="shared" si="44"/>
        <v>0</v>
      </c>
      <c r="CP20" s="323">
        <f t="shared" ref="CP20:CP22" si="45">SUM(CD20:CO20)</f>
        <v>0</v>
      </c>
      <c r="CQ20" s="140">
        <f>CQ43</f>
        <v>0</v>
      </c>
      <c r="CR20" s="140">
        <f t="shared" ref="CR20:DB20" si="46">CR43</f>
        <v>0</v>
      </c>
      <c r="CS20" s="140">
        <f t="shared" si="46"/>
        <v>0</v>
      </c>
      <c r="CT20" s="140">
        <f t="shared" si="46"/>
        <v>0</v>
      </c>
      <c r="CU20" s="140">
        <f t="shared" si="46"/>
        <v>0</v>
      </c>
      <c r="CV20" s="140">
        <f t="shared" si="46"/>
        <v>0</v>
      </c>
      <c r="CW20" s="140">
        <f t="shared" si="46"/>
        <v>0</v>
      </c>
      <c r="CX20" s="140">
        <f t="shared" si="46"/>
        <v>0</v>
      </c>
      <c r="CY20" s="140">
        <f t="shared" si="46"/>
        <v>0</v>
      </c>
      <c r="CZ20" s="140">
        <f t="shared" si="46"/>
        <v>0</v>
      </c>
      <c r="DA20" s="140">
        <f t="shared" si="46"/>
        <v>0</v>
      </c>
      <c r="DB20" s="140">
        <f t="shared" si="46"/>
        <v>0</v>
      </c>
      <c r="DC20" s="323">
        <f t="shared" ref="DC20:DC22" si="47">SUM(CQ20:DB20)</f>
        <v>0</v>
      </c>
    </row>
    <row r="21" spans="2:107" s="28" customFormat="1">
      <c r="B21" s="372" t="s">
        <v>92</v>
      </c>
      <c r="C21" s="374"/>
      <c r="D21" s="140">
        <f>D48</f>
        <v>0</v>
      </c>
      <c r="E21" s="140">
        <f t="shared" ref="E21:O21" si="48">E48</f>
        <v>0</v>
      </c>
      <c r="F21" s="140">
        <f t="shared" si="48"/>
        <v>0</v>
      </c>
      <c r="G21" s="140">
        <f t="shared" si="48"/>
        <v>0</v>
      </c>
      <c r="H21" s="140">
        <f t="shared" si="48"/>
        <v>0</v>
      </c>
      <c r="I21" s="140">
        <f t="shared" si="48"/>
        <v>0</v>
      </c>
      <c r="J21" s="140">
        <f t="shared" si="48"/>
        <v>0</v>
      </c>
      <c r="K21" s="140">
        <f t="shared" si="48"/>
        <v>0</v>
      </c>
      <c r="L21" s="140">
        <f t="shared" si="48"/>
        <v>0</v>
      </c>
      <c r="M21" s="140">
        <f t="shared" si="48"/>
        <v>0</v>
      </c>
      <c r="N21" s="140">
        <f t="shared" si="48"/>
        <v>0</v>
      </c>
      <c r="O21" s="140">
        <f t="shared" si="48"/>
        <v>0</v>
      </c>
      <c r="P21" s="323">
        <f t="shared" si="33"/>
        <v>0</v>
      </c>
      <c r="Q21" s="140">
        <f>Q48</f>
        <v>0</v>
      </c>
      <c r="R21" s="140">
        <f t="shared" ref="R21:AB21" si="49">R48</f>
        <v>0</v>
      </c>
      <c r="S21" s="140">
        <f t="shared" si="49"/>
        <v>0</v>
      </c>
      <c r="T21" s="140">
        <f t="shared" si="49"/>
        <v>0</v>
      </c>
      <c r="U21" s="140">
        <f t="shared" si="49"/>
        <v>0</v>
      </c>
      <c r="V21" s="140">
        <f t="shared" si="49"/>
        <v>0</v>
      </c>
      <c r="W21" s="140">
        <f t="shared" si="49"/>
        <v>0</v>
      </c>
      <c r="X21" s="140">
        <f t="shared" si="49"/>
        <v>0</v>
      </c>
      <c r="Y21" s="140">
        <f t="shared" si="49"/>
        <v>0</v>
      </c>
      <c r="Z21" s="140">
        <f t="shared" si="49"/>
        <v>0</v>
      </c>
      <c r="AA21" s="140">
        <f t="shared" si="49"/>
        <v>0</v>
      </c>
      <c r="AB21" s="140">
        <f t="shared" si="49"/>
        <v>0</v>
      </c>
      <c r="AC21" s="323">
        <f t="shared" si="35"/>
        <v>0</v>
      </c>
      <c r="AD21" s="140">
        <f>AD48</f>
        <v>0</v>
      </c>
      <c r="AE21" s="140">
        <f t="shared" ref="AE21:AO21" si="50">AE48</f>
        <v>0</v>
      </c>
      <c r="AF21" s="140">
        <f t="shared" si="50"/>
        <v>0</v>
      </c>
      <c r="AG21" s="140">
        <f t="shared" si="50"/>
        <v>0</v>
      </c>
      <c r="AH21" s="140">
        <f t="shared" si="50"/>
        <v>0</v>
      </c>
      <c r="AI21" s="140">
        <f t="shared" si="50"/>
        <v>0</v>
      </c>
      <c r="AJ21" s="140">
        <f t="shared" si="50"/>
        <v>0</v>
      </c>
      <c r="AK21" s="140">
        <f t="shared" si="50"/>
        <v>0</v>
      </c>
      <c r="AL21" s="140">
        <f t="shared" si="50"/>
        <v>0</v>
      </c>
      <c r="AM21" s="140">
        <f t="shared" si="50"/>
        <v>0</v>
      </c>
      <c r="AN21" s="140">
        <f t="shared" si="50"/>
        <v>0</v>
      </c>
      <c r="AO21" s="140">
        <f t="shared" si="50"/>
        <v>0</v>
      </c>
      <c r="AP21" s="323">
        <f t="shared" si="37"/>
        <v>0</v>
      </c>
      <c r="AQ21" s="140">
        <f>AQ48</f>
        <v>0</v>
      </c>
      <c r="AR21" s="140">
        <f t="shared" ref="AR21:BB21" si="51">AR48</f>
        <v>0</v>
      </c>
      <c r="AS21" s="140">
        <f t="shared" si="51"/>
        <v>0</v>
      </c>
      <c r="AT21" s="140">
        <f t="shared" si="51"/>
        <v>0</v>
      </c>
      <c r="AU21" s="140">
        <f t="shared" si="51"/>
        <v>0</v>
      </c>
      <c r="AV21" s="140">
        <f t="shared" si="51"/>
        <v>0</v>
      </c>
      <c r="AW21" s="140">
        <f t="shared" si="51"/>
        <v>0</v>
      </c>
      <c r="AX21" s="140">
        <f t="shared" si="51"/>
        <v>0</v>
      </c>
      <c r="AY21" s="140">
        <f t="shared" si="51"/>
        <v>0</v>
      </c>
      <c r="AZ21" s="140">
        <f t="shared" si="51"/>
        <v>0</v>
      </c>
      <c r="BA21" s="140">
        <f t="shared" si="51"/>
        <v>0</v>
      </c>
      <c r="BB21" s="140">
        <f t="shared" si="51"/>
        <v>0</v>
      </c>
      <c r="BC21" s="323">
        <f t="shared" si="39"/>
        <v>0</v>
      </c>
      <c r="BD21" s="140">
        <f>BD48</f>
        <v>0</v>
      </c>
      <c r="BE21" s="140">
        <f t="shared" ref="BE21:BO21" si="52">BE48</f>
        <v>0</v>
      </c>
      <c r="BF21" s="140">
        <f t="shared" si="52"/>
        <v>0</v>
      </c>
      <c r="BG21" s="140">
        <f t="shared" si="52"/>
        <v>0</v>
      </c>
      <c r="BH21" s="140">
        <f t="shared" si="52"/>
        <v>0</v>
      </c>
      <c r="BI21" s="140">
        <f t="shared" si="52"/>
        <v>0</v>
      </c>
      <c r="BJ21" s="140">
        <f t="shared" si="52"/>
        <v>0</v>
      </c>
      <c r="BK21" s="140">
        <f t="shared" si="52"/>
        <v>0</v>
      </c>
      <c r="BL21" s="140">
        <f t="shared" si="52"/>
        <v>0</v>
      </c>
      <c r="BM21" s="140">
        <f t="shared" si="52"/>
        <v>0</v>
      </c>
      <c r="BN21" s="140">
        <f t="shared" si="52"/>
        <v>0</v>
      </c>
      <c r="BO21" s="140">
        <f t="shared" si="52"/>
        <v>0</v>
      </c>
      <c r="BP21" s="323">
        <f t="shared" si="41"/>
        <v>0</v>
      </c>
      <c r="BQ21" s="140">
        <f>BQ48</f>
        <v>0</v>
      </c>
      <c r="BR21" s="140">
        <f t="shared" ref="BR21:CB21" si="53">BR48</f>
        <v>0</v>
      </c>
      <c r="BS21" s="140">
        <f t="shared" si="53"/>
        <v>0</v>
      </c>
      <c r="BT21" s="140">
        <f t="shared" si="53"/>
        <v>0</v>
      </c>
      <c r="BU21" s="140">
        <f t="shared" si="53"/>
        <v>0</v>
      </c>
      <c r="BV21" s="140">
        <f t="shared" si="53"/>
        <v>0</v>
      </c>
      <c r="BW21" s="140">
        <f t="shared" si="53"/>
        <v>0</v>
      </c>
      <c r="BX21" s="140">
        <f t="shared" si="53"/>
        <v>0</v>
      </c>
      <c r="BY21" s="140">
        <f t="shared" si="53"/>
        <v>0</v>
      </c>
      <c r="BZ21" s="140">
        <f t="shared" si="53"/>
        <v>0</v>
      </c>
      <c r="CA21" s="140">
        <f t="shared" si="53"/>
        <v>0</v>
      </c>
      <c r="CB21" s="140">
        <f t="shared" si="53"/>
        <v>0</v>
      </c>
      <c r="CC21" s="323">
        <f t="shared" si="43"/>
        <v>0</v>
      </c>
      <c r="CD21" s="140">
        <f>CD48</f>
        <v>0</v>
      </c>
      <c r="CE21" s="140">
        <f t="shared" ref="CE21:CO21" si="54">CE48</f>
        <v>0</v>
      </c>
      <c r="CF21" s="140">
        <f t="shared" si="54"/>
        <v>0</v>
      </c>
      <c r="CG21" s="140">
        <f t="shared" si="54"/>
        <v>0</v>
      </c>
      <c r="CH21" s="140">
        <f t="shared" si="54"/>
        <v>0</v>
      </c>
      <c r="CI21" s="140">
        <f t="shared" si="54"/>
        <v>0</v>
      </c>
      <c r="CJ21" s="140">
        <f t="shared" si="54"/>
        <v>0</v>
      </c>
      <c r="CK21" s="140">
        <f t="shared" si="54"/>
        <v>0</v>
      </c>
      <c r="CL21" s="140">
        <f t="shared" si="54"/>
        <v>0</v>
      </c>
      <c r="CM21" s="140">
        <f t="shared" si="54"/>
        <v>0</v>
      </c>
      <c r="CN21" s="140">
        <f t="shared" si="54"/>
        <v>0</v>
      </c>
      <c r="CO21" s="140">
        <f t="shared" si="54"/>
        <v>0</v>
      </c>
      <c r="CP21" s="323">
        <f t="shared" si="45"/>
        <v>0</v>
      </c>
      <c r="CQ21" s="140">
        <f>CQ48</f>
        <v>0</v>
      </c>
      <c r="CR21" s="140">
        <f t="shared" ref="CR21:DB21" si="55">CR48</f>
        <v>0</v>
      </c>
      <c r="CS21" s="140">
        <f t="shared" si="55"/>
        <v>0</v>
      </c>
      <c r="CT21" s="140">
        <f t="shared" si="55"/>
        <v>0</v>
      </c>
      <c r="CU21" s="140">
        <f t="shared" si="55"/>
        <v>0</v>
      </c>
      <c r="CV21" s="140">
        <f t="shared" si="55"/>
        <v>0</v>
      </c>
      <c r="CW21" s="140">
        <f t="shared" si="55"/>
        <v>0</v>
      </c>
      <c r="CX21" s="140">
        <f t="shared" si="55"/>
        <v>0</v>
      </c>
      <c r="CY21" s="140">
        <f t="shared" si="55"/>
        <v>0</v>
      </c>
      <c r="CZ21" s="140">
        <f t="shared" si="55"/>
        <v>0</v>
      </c>
      <c r="DA21" s="140">
        <f t="shared" si="55"/>
        <v>0</v>
      </c>
      <c r="DB21" s="140">
        <f t="shared" si="55"/>
        <v>0</v>
      </c>
      <c r="DC21" s="323">
        <f t="shared" si="47"/>
        <v>0</v>
      </c>
    </row>
    <row r="22" spans="2:107" s="28" customFormat="1">
      <c r="B22" s="372" t="s">
        <v>130</v>
      </c>
      <c r="C22" s="374"/>
      <c r="D22" s="140">
        <f>D37</f>
        <v>0</v>
      </c>
      <c r="E22" s="140">
        <f t="shared" ref="E22:O22" si="56">E37</f>
        <v>0</v>
      </c>
      <c r="F22" s="140">
        <f t="shared" si="56"/>
        <v>0</v>
      </c>
      <c r="G22" s="140">
        <f t="shared" si="56"/>
        <v>0</v>
      </c>
      <c r="H22" s="140">
        <f t="shared" si="56"/>
        <v>0</v>
      </c>
      <c r="I22" s="140">
        <f t="shared" si="56"/>
        <v>0</v>
      </c>
      <c r="J22" s="140">
        <f t="shared" si="56"/>
        <v>0</v>
      </c>
      <c r="K22" s="140">
        <f t="shared" si="56"/>
        <v>0</v>
      </c>
      <c r="L22" s="140">
        <f t="shared" si="56"/>
        <v>0</v>
      </c>
      <c r="M22" s="140">
        <f t="shared" si="56"/>
        <v>0</v>
      </c>
      <c r="N22" s="140">
        <f t="shared" si="56"/>
        <v>0</v>
      </c>
      <c r="O22" s="140">
        <f t="shared" si="56"/>
        <v>0</v>
      </c>
      <c r="P22" s="323">
        <f t="shared" si="33"/>
        <v>0</v>
      </c>
      <c r="Q22" s="140">
        <f>Q37</f>
        <v>0</v>
      </c>
      <c r="R22" s="140">
        <f t="shared" ref="R22:AB22" si="57">R37</f>
        <v>0</v>
      </c>
      <c r="S22" s="140">
        <f t="shared" si="57"/>
        <v>0</v>
      </c>
      <c r="T22" s="140">
        <f t="shared" si="57"/>
        <v>0</v>
      </c>
      <c r="U22" s="140">
        <f t="shared" si="57"/>
        <v>0</v>
      </c>
      <c r="V22" s="140">
        <f t="shared" si="57"/>
        <v>0</v>
      </c>
      <c r="W22" s="140">
        <f t="shared" si="57"/>
        <v>0</v>
      </c>
      <c r="X22" s="140">
        <f t="shared" si="57"/>
        <v>0</v>
      </c>
      <c r="Y22" s="140">
        <f t="shared" si="57"/>
        <v>0</v>
      </c>
      <c r="Z22" s="140">
        <f t="shared" si="57"/>
        <v>0</v>
      </c>
      <c r="AA22" s="140">
        <f t="shared" si="57"/>
        <v>0</v>
      </c>
      <c r="AB22" s="140">
        <f t="shared" si="57"/>
        <v>0</v>
      </c>
      <c r="AC22" s="323">
        <f t="shared" si="35"/>
        <v>0</v>
      </c>
      <c r="AD22" s="140">
        <f>AD37</f>
        <v>0</v>
      </c>
      <c r="AE22" s="140">
        <f t="shared" ref="AE22:AO22" si="58">AE37</f>
        <v>0</v>
      </c>
      <c r="AF22" s="140">
        <f t="shared" si="58"/>
        <v>0</v>
      </c>
      <c r="AG22" s="140">
        <f t="shared" si="58"/>
        <v>0</v>
      </c>
      <c r="AH22" s="140">
        <f t="shared" si="58"/>
        <v>0</v>
      </c>
      <c r="AI22" s="140">
        <f t="shared" si="58"/>
        <v>0</v>
      </c>
      <c r="AJ22" s="140">
        <f t="shared" si="58"/>
        <v>0</v>
      </c>
      <c r="AK22" s="140">
        <f t="shared" si="58"/>
        <v>0</v>
      </c>
      <c r="AL22" s="140">
        <f t="shared" si="58"/>
        <v>0</v>
      </c>
      <c r="AM22" s="140">
        <f t="shared" si="58"/>
        <v>0</v>
      </c>
      <c r="AN22" s="140">
        <f t="shared" si="58"/>
        <v>0</v>
      </c>
      <c r="AO22" s="140">
        <f t="shared" si="58"/>
        <v>0</v>
      </c>
      <c r="AP22" s="323">
        <f t="shared" si="37"/>
        <v>0</v>
      </c>
      <c r="AQ22" s="140">
        <f>AQ37</f>
        <v>0</v>
      </c>
      <c r="AR22" s="140">
        <f t="shared" ref="AR22:BB22" si="59">AR37</f>
        <v>0</v>
      </c>
      <c r="AS22" s="140">
        <f t="shared" si="59"/>
        <v>0</v>
      </c>
      <c r="AT22" s="140">
        <f t="shared" si="59"/>
        <v>0</v>
      </c>
      <c r="AU22" s="140">
        <f t="shared" si="59"/>
        <v>0</v>
      </c>
      <c r="AV22" s="140">
        <f t="shared" si="59"/>
        <v>0</v>
      </c>
      <c r="AW22" s="140">
        <f t="shared" si="59"/>
        <v>0</v>
      </c>
      <c r="AX22" s="140">
        <f t="shared" si="59"/>
        <v>0</v>
      </c>
      <c r="AY22" s="140">
        <f t="shared" si="59"/>
        <v>0</v>
      </c>
      <c r="AZ22" s="140">
        <f t="shared" si="59"/>
        <v>0</v>
      </c>
      <c r="BA22" s="140">
        <f t="shared" si="59"/>
        <v>0</v>
      </c>
      <c r="BB22" s="140">
        <f t="shared" si="59"/>
        <v>0</v>
      </c>
      <c r="BC22" s="323">
        <f t="shared" si="39"/>
        <v>0</v>
      </c>
      <c r="BD22" s="140">
        <f>BD37</f>
        <v>0</v>
      </c>
      <c r="BE22" s="140">
        <f t="shared" ref="BE22:BO22" si="60">BE37</f>
        <v>0</v>
      </c>
      <c r="BF22" s="140">
        <f t="shared" si="60"/>
        <v>0</v>
      </c>
      <c r="BG22" s="140">
        <f t="shared" si="60"/>
        <v>0</v>
      </c>
      <c r="BH22" s="140">
        <f t="shared" si="60"/>
        <v>0</v>
      </c>
      <c r="BI22" s="140">
        <f t="shared" si="60"/>
        <v>0</v>
      </c>
      <c r="BJ22" s="140">
        <f t="shared" si="60"/>
        <v>0</v>
      </c>
      <c r="BK22" s="140">
        <f t="shared" si="60"/>
        <v>0</v>
      </c>
      <c r="BL22" s="140">
        <f t="shared" si="60"/>
        <v>0</v>
      </c>
      <c r="BM22" s="140">
        <f t="shared" si="60"/>
        <v>0</v>
      </c>
      <c r="BN22" s="140">
        <f t="shared" si="60"/>
        <v>0</v>
      </c>
      <c r="BO22" s="140">
        <f t="shared" si="60"/>
        <v>0</v>
      </c>
      <c r="BP22" s="323">
        <f t="shared" si="41"/>
        <v>0</v>
      </c>
      <c r="BQ22" s="140">
        <f>BQ37</f>
        <v>0</v>
      </c>
      <c r="BR22" s="140">
        <f t="shared" ref="BR22:CB22" si="61">BR37</f>
        <v>0</v>
      </c>
      <c r="BS22" s="140">
        <f t="shared" si="61"/>
        <v>0</v>
      </c>
      <c r="BT22" s="140">
        <f t="shared" si="61"/>
        <v>0</v>
      </c>
      <c r="BU22" s="140">
        <f t="shared" si="61"/>
        <v>0</v>
      </c>
      <c r="BV22" s="140">
        <f t="shared" si="61"/>
        <v>0</v>
      </c>
      <c r="BW22" s="140">
        <f t="shared" si="61"/>
        <v>0</v>
      </c>
      <c r="BX22" s="140">
        <f t="shared" si="61"/>
        <v>0</v>
      </c>
      <c r="BY22" s="140">
        <f t="shared" si="61"/>
        <v>0</v>
      </c>
      <c r="BZ22" s="140">
        <f t="shared" si="61"/>
        <v>0</v>
      </c>
      <c r="CA22" s="140">
        <f t="shared" si="61"/>
        <v>0</v>
      </c>
      <c r="CB22" s="140">
        <f t="shared" si="61"/>
        <v>0</v>
      </c>
      <c r="CC22" s="323">
        <f t="shared" si="43"/>
        <v>0</v>
      </c>
      <c r="CD22" s="140">
        <f>CD37</f>
        <v>0</v>
      </c>
      <c r="CE22" s="140">
        <f t="shared" ref="CE22:CO22" si="62">CE37</f>
        <v>0</v>
      </c>
      <c r="CF22" s="140">
        <f t="shared" si="62"/>
        <v>0</v>
      </c>
      <c r="CG22" s="140">
        <f t="shared" si="62"/>
        <v>0</v>
      </c>
      <c r="CH22" s="140">
        <f t="shared" si="62"/>
        <v>0</v>
      </c>
      <c r="CI22" s="140">
        <f t="shared" si="62"/>
        <v>0</v>
      </c>
      <c r="CJ22" s="140">
        <f t="shared" si="62"/>
        <v>0</v>
      </c>
      <c r="CK22" s="140">
        <f t="shared" si="62"/>
        <v>0</v>
      </c>
      <c r="CL22" s="140">
        <f t="shared" si="62"/>
        <v>0</v>
      </c>
      <c r="CM22" s="140">
        <f t="shared" si="62"/>
        <v>0</v>
      </c>
      <c r="CN22" s="140">
        <f t="shared" si="62"/>
        <v>0</v>
      </c>
      <c r="CO22" s="140">
        <f t="shared" si="62"/>
        <v>0</v>
      </c>
      <c r="CP22" s="323">
        <f t="shared" si="45"/>
        <v>0</v>
      </c>
      <c r="CQ22" s="140">
        <f>CQ37</f>
        <v>0</v>
      </c>
      <c r="CR22" s="140">
        <f t="shared" ref="CR22:DB22" si="63">CR37</f>
        <v>0</v>
      </c>
      <c r="CS22" s="140">
        <f t="shared" si="63"/>
        <v>0</v>
      </c>
      <c r="CT22" s="140">
        <f t="shared" si="63"/>
        <v>0</v>
      </c>
      <c r="CU22" s="140">
        <f t="shared" si="63"/>
        <v>0</v>
      </c>
      <c r="CV22" s="140">
        <f t="shared" si="63"/>
        <v>0</v>
      </c>
      <c r="CW22" s="140">
        <f t="shared" si="63"/>
        <v>0</v>
      </c>
      <c r="CX22" s="140">
        <f t="shared" si="63"/>
        <v>0</v>
      </c>
      <c r="CY22" s="140">
        <f t="shared" si="63"/>
        <v>0</v>
      </c>
      <c r="CZ22" s="140">
        <f t="shared" si="63"/>
        <v>0</v>
      </c>
      <c r="DA22" s="140">
        <f t="shared" si="63"/>
        <v>0</v>
      </c>
      <c r="DB22" s="140">
        <f t="shared" si="63"/>
        <v>0</v>
      </c>
      <c r="DC22" s="323">
        <f t="shared" si="47"/>
        <v>0</v>
      </c>
    </row>
    <row r="23" spans="2:107" s="28" customFormat="1">
      <c r="B23" s="373"/>
      <c r="C23" s="375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199"/>
      <c r="O23" s="199"/>
      <c r="P23" s="315"/>
      <c r="Q23" s="199"/>
      <c r="R23" s="199"/>
      <c r="S23" s="199"/>
      <c r="T23" s="199"/>
      <c r="U23" s="199"/>
      <c r="V23" s="199"/>
      <c r="W23" s="199"/>
      <c r="X23" s="199"/>
      <c r="Y23" s="199"/>
      <c r="Z23" s="199"/>
      <c r="AA23" s="199"/>
      <c r="AB23" s="199"/>
      <c r="AC23" s="315"/>
      <c r="AD23" s="199"/>
      <c r="AE23" s="199"/>
      <c r="AF23" s="199"/>
      <c r="AG23" s="199"/>
      <c r="AH23" s="199"/>
      <c r="AI23" s="199"/>
      <c r="AJ23" s="199"/>
      <c r="AK23" s="199"/>
      <c r="AL23" s="199"/>
      <c r="AM23" s="199"/>
      <c r="AN23" s="199"/>
      <c r="AO23" s="199"/>
      <c r="AP23" s="315"/>
      <c r="AQ23" s="199"/>
      <c r="AR23" s="199"/>
      <c r="AS23" s="199"/>
      <c r="AT23" s="199"/>
      <c r="AU23" s="199"/>
      <c r="AV23" s="199"/>
      <c r="AW23" s="199"/>
      <c r="AX23" s="199"/>
      <c r="AY23" s="199"/>
      <c r="AZ23" s="199"/>
      <c r="BA23" s="199"/>
      <c r="BB23" s="199"/>
      <c r="BC23" s="315"/>
      <c r="BD23" s="199"/>
      <c r="BE23" s="199"/>
      <c r="BF23" s="199"/>
      <c r="BG23" s="199"/>
      <c r="BH23" s="199"/>
      <c r="BI23" s="199"/>
      <c r="BJ23" s="199"/>
      <c r="BK23" s="199"/>
      <c r="BL23" s="199"/>
      <c r="BM23" s="199"/>
      <c r="BN23" s="199"/>
      <c r="BO23" s="199"/>
      <c r="BP23" s="315"/>
      <c r="BQ23" s="199"/>
      <c r="BR23" s="199"/>
      <c r="BS23" s="199"/>
      <c r="BT23" s="199"/>
      <c r="BU23" s="199"/>
      <c r="BV23" s="199"/>
      <c r="BW23" s="199"/>
      <c r="BX23" s="199"/>
      <c r="BY23" s="199"/>
      <c r="BZ23" s="199"/>
      <c r="CA23" s="199"/>
      <c r="CB23" s="199"/>
      <c r="CC23" s="315"/>
      <c r="CD23" s="199"/>
      <c r="CE23" s="199"/>
      <c r="CF23" s="199"/>
      <c r="CG23" s="199"/>
      <c r="CH23" s="199"/>
      <c r="CI23" s="199"/>
      <c r="CJ23" s="199"/>
      <c r="CK23" s="199"/>
      <c r="CL23" s="199"/>
      <c r="CM23" s="199"/>
      <c r="CN23" s="199"/>
      <c r="CO23" s="199"/>
      <c r="CP23" s="315"/>
      <c r="CQ23" s="199"/>
      <c r="CR23" s="199"/>
      <c r="CS23" s="199"/>
      <c r="CT23" s="199"/>
      <c r="CU23" s="199"/>
      <c r="CV23" s="199"/>
      <c r="CW23" s="199"/>
      <c r="CX23" s="199"/>
      <c r="CY23" s="199"/>
      <c r="CZ23" s="199"/>
      <c r="DA23" s="199"/>
      <c r="DB23" s="199"/>
      <c r="DC23" s="315"/>
    </row>
    <row r="24" spans="2:107" s="28" customFormat="1">
      <c r="B24" s="210"/>
      <c r="C24" s="198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92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92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92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92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92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  <c r="CC24" s="192"/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92"/>
      <c r="CQ24" s="137"/>
      <c r="CR24" s="137"/>
      <c r="CS24" s="137"/>
      <c r="CT24" s="137"/>
      <c r="CU24" s="137"/>
      <c r="CV24" s="137"/>
      <c r="CW24" s="137"/>
      <c r="CX24" s="137"/>
      <c r="CY24" s="137"/>
      <c r="CZ24" s="137"/>
      <c r="DA24" s="137"/>
      <c r="DB24" s="137"/>
      <c r="DC24" s="192"/>
    </row>
    <row r="25" spans="2:107" s="28" customFormat="1">
      <c r="B25" s="212" t="s">
        <v>105</v>
      </c>
      <c r="C25" s="200"/>
      <c r="D25" s="201">
        <f t="shared" ref="D25:O25" si="64">SUM(D26:D29)</f>
        <v>0</v>
      </c>
      <c r="E25" s="201">
        <f t="shared" si="64"/>
        <v>0</v>
      </c>
      <c r="F25" s="201">
        <f t="shared" si="64"/>
        <v>0</v>
      </c>
      <c r="G25" s="201">
        <f t="shared" si="64"/>
        <v>0</v>
      </c>
      <c r="H25" s="201">
        <f t="shared" si="64"/>
        <v>0</v>
      </c>
      <c r="I25" s="201">
        <f t="shared" si="64"/>
        <v>0</v>
      </c>
      <c r="J25" s="201">
        <f t="shared" si="64"/>
        <v>0</v>
      </c>
      <c r="K25" s="201">
        <f t="shared" si="64"/>
        <v>0</v>
      </c>
      <c r="L25" s="201">
        <f t="shared" si="64"/>
        <v>0</v>
      </c>
      <c r="M25" s="201">
        <f t="shared" si="64"/>
        <v>0</v>
      </c>
      <c r="N25" s="201">
        <f t="shared" si="64"/>
        <v>0</v>
      </c>
      <c r="O25" s="201">
        <f t="shared" si="64"/>
        <v>0</v>
      </c>
      <c r="P25" s="202">
        <f>O25</f>
        <v>0</v>
      </c>
      <c r="Q25" s="201">
        <f t="shared" ref="Q25:AB25" si="65">SUM(Q26:Q29)</f>
        <v>0</v>
      </c>
      <c r="R25" s="201">
        <f t="shared" si="65"/>
        <v>0</v>
      </c>
      <c r="S25" s="201">
        <f t="shared" si="65"/>
        <v>0</v>
      </c>
      <c r="T25" s="201">
        <f t="shared" si="65"/>
        <v>0</v>
      </c>
      <c r="U25" s="201">
        <f t="shared" si="65"/>
        <v>0</v>
      </c>
      <c r="V25" s="201">
        <f t="shared" si="65"/>
        <v>0</v>
      </c>
      <c r="W25" s="201">
        <f t="shared" si="65"/>
        <v>0</v>
      </c>
      <c r="X25" s="201">
        <f t="shared" si="65"/>
        <v>0</v>
      </c>
      <c r="Y25" s="201">
        <f t="shared" si="65"/>
        <v>0</v>
      </c>
      <c r="Z25" s="201">
        <f t="shared" si="65"/>
        <v>0</v>
      </c>
      <c r="AA25" s="201">
        <f t="shared" si="65"/>
        <v>0</v>
      </c>
      <c r="AB25" s="201">
        <f t="shared" si="65"/>
        <v>0</v>
      </c>
      <c r="AC25" s="202">
        <f>AB25</f>
        <v>0</v>
      </c>
      <c r="AD25" s="201">
        <f t="shared" ref="AD25:AO25" si="66">SUM(AD26:AD29)</f>
        <v>0</v>
      </c>
      <c r="AE25" s="201">
        <f t="shared" si="66"/>
        <v>0</v>
      </c>
      <c r="AF25" s="201">
        <f t="shared" si="66"/>
        <v>0</v>
      </c>
      <c r="AG25" s="201">
        <f t="shared" si="66"/>
        <v>0</v>
      </c>
      <c r="AH25" s="201">
        <f t="shared" si="66"/>
        <v>0</v>
      </c>
      <c r="AI25" s="201">
        <f t="shared" si="66"/>
        <v>0</v>
      </c>
      <c r="AJ25" s="201">
        <f t="shared" si="66"/>
        <v>0</v>
      </c>
      <c r="AK25" s="201">
        <f t="shared" si="66"/>
        <v>0</v>
      </c>
      <c r="AL25" s="201">
        <f t="shared" si="66"/>
        <v>0</v>
      </c>
      <c r="AM25" s="201">
        <f t="shared" si="66"/>
        <v>0</v>
      </c>
      <c r="AN25" s="201">
        <f t="shared" si="66"/>
        <v>0</v>
      </c>
      <c r="AO25" s="201">
        <f t="shared" si="66"/>
        <v>0</v>
      </c>
      <c r="AP25" s="202">
        <f>AO25</f>
        <v>0</v>
      </c>
      <c r="AQ25" s="201">
        <f t="shared" ref="AQ25:BB25" si="67">SUM(AQ26:AQ29)</f>
        <v>0</v>
      </c>
      <c r="AR25" s="201">
        <f t="shared" si="67"/>
        <v>0</v>
      </c>
      <c r="AS25" s="201">
        <f t="shared" si="67"/>
        <v>0</v>
      </c>
      <c r="AT25" s="201">
        <f t="shared" si="67"/>
        <v>0</v>
      </c>
      <c r="AU25" s="201">
        <f t="shared" si="67"/>
        <v>0</v>
      </c>
      <c r="AV25" s="201">
        <f t="shared" si="67"/>
        <v>0</v>
      </c>
      <c r="AW25" s="201">
        <f t="shared" si="67"/>
        <v>0</v>
      </c>
      <c r="AX25" s="201">
        <f t="shared" si="67"/>
        <v>0</v>
      </c>
      <c r="AY25" s="201">
        <f t="shared" si="67"/>
        <v>0</v>
      </c>
      <c r="AZ25" s="201">
        <f t="shared" si="67"/>
        <v>0</v>
      </c>
      <c r="BA25" s="201">
        <f t="shared" si="67"/>
        <v>0</v>
      </c>
      <c r="BB25" s="201">
        <f t="shared" si="67"/>
        <v>0</v>
      </c>
      <c r="BC25" s="202">
        <f>BB25</f>
        <v>0</v>
      </c>
      <c r="BD25" s="201">
        <f t="shared" ref="BD25:BO25" si="68">SUM(BD26:BD29)</f>
        <v>0</v>
      </c>
      <c r="BE25" s="201">
        <f t="shared" si="68"/>
        <v>0</v>
      </c>
      <c r="BF25" s="201">
        <f t="shared" si="68"/>
        <v>0</v>
      </c>
      <c r="BG25" s="201">
        <f t="shared" si="68"/>
        <v>0</v>
      </c>
      <c r="BH25" s="201">
        <f t="shared" si="68"/>
        <v>0</v>
      </c>
      <c r="BI25" s="201">
        <f t="shared" si="68"/>
        <v>0</v>
      </c>
      <c r="BJ25" s="201">
        <f t="shared" si="68"/>
        <v>0</v>
      </c>
      <c r="BK25" s="201">
        <f t="shared" si="68"/>
        <v>0</v>
      </c>
      <c r="BL25" s="201">
        <f t="shared" si="68"/>
        <v>0</v>
      </c>
      <c r="BM25" s="201">
        <f t="shared" si="68"/>
        <v>0</v>
      </c>
      <c r="BN25" s="201">
        <f t="shared" si="68"/>
        <v>0</v>
      </c>
      <c r="BO25" s="201">
        <f t="shared" si="68"/>
        <v>0</v>
      </c>
      <c r="BP25" s="202">
        <f>BO25</f>
        <v>0</v>
      </c>
      <c r="BQ25" s="201">
        <f t="shared" ref="BQ25:CB25" si="69">SUM(BQ26:BQ29)</f>
        <v>0</v>
      </c>
      <c r="BR25" s="201">
        <f t="shared" si="69"/>
        <v>0</v>
      </c>
      <c r="BS25" s="201">
        <f t="shared" si="69"/>
        <v>0</v>
      </c>
      <c r="BT25" s="201">
        <f t="shared" si="69"/>
        <v>0</v>
      </c>
      <c r="BU25" s="201">
        <f t="shared" si="69"/>
        <v>0</v>
      </c>
      <c r="BV25" s="201">
        <f t="shared" si="69"/>
        <v>0</v>
      </c>
      <c r="BW25" s="201">
        <f t="shared" si="69"/>
        <v>0</v>
      </c>
      <c r="BX25" s="201">
        <f t="shared" si="69"/>
        <v>0</v>
      </c>
      <c r="BY25" s="201">
        <f t="shared" si="69"/>
        <v>0</v>
      </c>
      <c r="BZ25" s="201">
        <f t="shared" si="69"/>
        <v>0</v>
      </c>
      <c r="CA25" s="201">
        <f t="shared" si="69"/>
        <v>0</v>
      </c>
      <c r="CB25" s="201">
        <f t="shared" si="69"/>
        <v>0</v>
      </c>
      <c r="CC25" s="202">
        <f>CB25</f>
        <v>0</v>
      </c>
      <c r="CD25" s="201">
        <f t="shared" ref="CD25:CO25" si="70">SUM(CD26:CD29)</f>
        <v>0</v>
      </c>
      <c r="CE25" s="201">
        <f t="shared" si="70"/>
        <v>0</v>
      </c>
      <c r="CF25" s="201">
        <f t="shared" si="70"/>
        <v>0</v>
      </c>
      <c r="CG25" s="201">
        <f t="shared" si="70"/>
        <v>0</v>
      </c>
      <c r="CH25" s="201">
        <f t="shared" si="70"/>
        <v>0</v>
      </c>
      <c r="CI25" s="201">
        <f t="shared" si="70"/>
        <v>0</v>
      </c>
      <c r="CJ25" s="201">
        <f t="shared" si="70"/>
        <v>0</v>
      </c>
      <c r="CK25" s="201">
        <f t="shared" si="70"/>
        <v>0</v>
      </c>
      <c r="CL25" s="201">
        <f t="shared" si="70"/>
        <v>0</v>
      </c>
      <c r="CM25" s="201">
        <f t="shared" si="70"/>
        <v>0</v>
      </c>
      <c r="CN25" s="201">
        <f t="shared" si="70"/>
        <v>0</v>
      </c>
      <c r="CO25" s="201">
        <f t="shared" si="70"/>
        <v>0</v>
      </c>
      <c r="CP25" s="202">
        <f>CO25</f>
        <v>0</v>
      </c>
      <c r="CQ25" s="201">
        <f t="shared" ref="CQ25:DB25" si="71">SUM(CQ26:CQ29)</f>
        <v>0</v>
      </c>
      <c r="CR25" s="201">
        <f t="shared" si="71"/>
        <v>0</v>
      </c>
      <c r="CS25" s="201">
        <f t="shared" si="71"/>
        <v>0</v>
      </c>
      <c r="CT25" s="201">
        <f t="shared" si="71"/>
        <v>0</v>
      </c>
      <c r="CU25" s="201">
        <f t="shared" si="71"/>
        <v>0</v>
      </c>
      <c r="CV25" s="201">
        <f t="shared" si="71"/>
        <v>0</v>
      </c>
      <c r="CW25" s="201">
        <f t="shared" si="71"/>
        <v>0</v>
      </c>
      <c r="CX25" s="201">
        <f t="shared" si="71"/>
        <v>0</v>
      </c>
      <c r="CY25" s="201">
        <f t="shared" si="71"/>
        <v>0</v>
      </c>
      <c r="CZ25" s="201">
        <f t="shared" si="71"/>
        <v>0</v>
      </c>
      <c r="DA25" s="201">
        <f t="shared" si="71"/>
        <v>0</v>
      </c>
      <c r="DB25" s="201">
        <f t="shared" si="71"/>
        <v>0</v>
      </c>
      <c r="DC25" s="202">
        <f>DB25</f>
        <v>0</v>
      </c>
    </row>
    <row r="26" spans="2:107" s="28" customFormat="1" outlineLevel="1">
      <c r="B26" s="149" t="str">
        <f>Assumptions!D28</f>
        <v>SaaS Phase</v>
      </c>
      <c r="C26" s="203"/>
      <c r="D26" s="111">
        <f>ROUND(C26+D32+D44,5)</f>
        <v>0</v>
      </c>
      <c r="E26" s="111">
        <f t="shared" ref="E26:O26" si="72">ROUND(D26+E32+E44,5)</f>
        <v>0</v>
      </c>
      <c r="F26" s="111">
        <f t="shared" si="72"/>
        <v>0</v>
      </c>
      <c r="G26" s="111">
        <f t="shared" si="72"/>
        <v>0</v>
      </c>
      <c r="H26" s="111">
        <f t="shared" si="72"/>
        <v>0</v>
      </c>
      <c r="I26" s="111">
        <f t="shared" si="72"/>
        <v>0</v>
      </c>
      <c r="J26" s="111">
        <f t="shared" si="72"/>
        <v>0</v>
      </c>
      <c r="K26" s="111">
        <f t="shared" si="72"/>
        <v>0</v>
      </c>
      <c r="L26" s="111">
        <f t="shared" si="72"/>
        <v>0</v>
      </c>
      <c r="M26" s="111">
        <f t="shared" si="72"/>
        <v>0</v>
      </c>
      <c r="N26" s="111">
        <f t="shared" si="72"/>
        <v>0</v>
      </c>
      <c r="O26" s="111">
        <f t="shared" si="72"/>
        <v>0</v>
      </c>
      <c r="P26" s="109">
        <f>O26</f>
        <v>0</v>
      </c>
      <c r="Q26" s="111">
        <f>ROUND(P26+Q32+Q44,5)</f>
        <v>0</v>
      </c>
      <c r="R26" s="111">
        <f t="shared" ref="R26:AB26" si="73">ROUND(Q26+R32+R44,5)</f>
        <v>0</v>
      </c>
      <c r="S26" s="111">
        <f t="shared" si="73"/>
        <v>0</v>
      </c>
      <c r="T26" s="111">
        <f t="shared" si="73"/>
        <v>0</v>
      </c>
      <c r="U26" s="111">
        <f t="shared" si="73"/>
        <v>0</v>
      </c>
      <c r="V26" s="111">
        <f t="shared" si="73"/>
        <v>0</v>
      </c>
      <c r="W26" s="111">
        <f t="shared" si="73"/>
        <v>0</v>
      </c>
      <c r="X26" s="111">
        <f t="shared" si="73"/>
        <v>0</v>
      </c>
      <c r="Y26" s="111">
        <f t="shared" si="73"/>
        <v>0</v>
      </c>
      <c r="Z26" s="111">
        <f t="shared" si="73"/>
        <v>0</v>
      </c>
      <c r="AA26" s="111">
        <f t="shared" si="73"/>
        <v>0</v>
      </c>
      <c r="AB26" s="111">
        <f t="shared" si="73"/>
        <v>0</v>
      </c>
      <c r="AC26" s="109">
        <f>AB26</f>
        <v>0</v>
      </c>
      <c r="AD26" s="111">
        <f>ROUND(AC26+AD32+AD44,5)</f>
        <v>0</v>
      </c>
      <c r="AE26" s="111">
        <f t="shared" ref="AE26:AO26" si="74">ROUND(AD26+AE32+AE44,5)</f>
        <v>0</v>
      </c>
      <c r="AF26" s="111">
        <f t="shared" si="74"/>
        <v>0</v>
      </c>
      <c r="AG26" s="111">
        <f t="shared" si="74"/>
        <v>0</v>
      </c>
      <c r="AH26" s="111">
        <f t="shared" si="74"/>
        <v>0</v>
      </c>
      <c r="AI26" s="111">
        <f t="shared" si="74"/>
        <v>0</v>
      </c>
      <c r="AJ26" s="111">
        <f t="shared" si="74"/>
        <v>0</v>
      </c>
      <c r="AK26" s="111">
        <f t="shared" si="74"/>
        <v>0</v>
      </c>
      <c r="AL26" s="111">
        <f t="shared" si="74"/>
        <v>0</v>
      </c>
      <c r="AM26" s="111">
        <f t="shared" si="74"/>
        <v>0</v>
      </c>
      <c r="AN26" s="111">
        <f t="shared" si="74"/>
        <v>0</v>
      </c>
      <c r="AO26" s="111">
        <f t="shared" si="74"/>
        <v>0</v>
      </c>
      <c r="AP26" s="109">
        <f>AO26</f>
        <v>0</v>
      </c>
      <c r="AQ26" s="111">
        <f>ROUND(AP26+AQ32+AQ44,5)</f>
        <v>0</v>
      </c>
      <c r="AR26" s="111">
        <f t="shared" ref="AR26:BB26" si="75">ROUND(AQ26+AR32+AR44,5)</f>
        <v>0</v>
      </c>
      <c r="AS26" s="111">
        <f t="shared" si="75"/>
        <v>0</v>
      </c>
      <c r="AT26" s="111">
        <f t="shared" si="75"/>
        <v>0</v>
      </c>
      <c r="AU26" s="111">
        <f t="shared" si="75"/>
        <v>0</v>
      </c>
      <c r="AV26" s="111">
        <f t="shared" si="75"/>
        <v>0</v>
      </c>
      <c r="AW26" s="111">
        <f t="shared" si="75"/>
        <v>0</v>
      </c>
      <c r="AX26" s="111">
        <f t="shared" si="75"/>
        <v>0</v>
      </c>
      <c r="AY26" s="111">
        <f t="shared" si="75"/>
        <v>0</v>
      </c>
      <c r="AZ26" s="111">
        <f t="shared" si="75"/>
        <v>0</v>
      </c>
      <c r="BA26" s="111">
        <f t="shared" si="75"/>
        <v>0</v>
      </c>
      <c r="BB26" s="111">
        <f t="shared" si="75"/>
        <v>0</v>
      </c>
      <c r="BC26" s="109">
        <f>BB26</f>
        <v>0</v>
      </c>
      <c r="BD26" s="111">
        <f>ROUND(BC26+BD32+BD44,5)</f>
        <v>0</v>
      </c>
      <c r="BE26" s="111">
        <f t="shared" ref="BE26:BO26" si="76">ROUND(BD26+BE32+BE44,5)</f>
        <v>0</v>
      </c>
      <c r="BF26" s="111">
        <f t="shared" si="76"/>
        <v>0</v>
      </c>
      <c r="BG26" s="111">
        <f t="shared" si="76"/>
        <v>0</v>
      </c>
      <c r="BH26" s="111">
        <f t="shared" si="76"/>
        <v>0</v>
      </c>
      <c r="BI26" s="111">
        <f t="shared" si="76"/>
        <v>0</v>
      </c>
      <c r="BJ26" s="111">
        <f t="shared" si="76"/>
        <v>0</v>
      </c>
      <c r="BK26" s="111">
        <f t="shared" si="76"/>
        <v>0</v>
      </c>
      <c r="BL26" s="111">
        <f t="shared" si="76"/>
        <v>0</v>
      </c>
      <c r="BM26" s="111">
        <f t="shared" si="76"/>
        <v>0</v>
      </c>
      <c r="BN26" s="111">
        <f t="shared" si="76"/>
        <v>0</v>
      </c>
      <c r="BO26" s="111">
        <f t="shared" si="76"/>
        <v>0</v>
      </c>
      <c r="BP26" s="109">
        <f>BO26</f>
        <v>0</v>
      </c>
      <c r="BQ26" s="111">
        <f>ROUND(BP26+BQ32+BQ44,5)</f>
        <v>0</v>
      </c>
      <c r="BR26" s="111">
        <f t="shared" ref="BR26:CB26" si="77">ROUND(BQ26+BR32+BR44,5)</f>
        <v>0</v>
      </c>
      <c r="BS26" s="111">
        <f t="shared" si="77"/>
        <v>0</v>
      </c>
      <c r="BT26" s="111">
        <f t="shared" si="77"/>
        <v>0</v>
      </c>
      <c r="BU26" s="111">
        <f t="shared" si="77"/>
        <v>0</v>
      </c>
      <c r="BV26" s="111">
        <f t="shared" si="77"/>
        <v>0</v>
      </c>
      <c r="BW26" s="111">
        <f t="shared" si="77"/>
        <v>0</v>
      </c>
      <c r="BX26" s="111">
        <f t="shared" si="77"/>
        <v>0</v>
      </c>
      <c r="BY26" s="111">
        <f t="shared" si="77"/>
        <v>0</v>
      </c>
      <c r="BZ26" s="111">
        <f t="shared" si="77"/>
        <v>0</v>
      </c>
      <c r="CA26" s="111">
        <f t="shared" si="77"/>
        <v>0</v>
      </c>
      <c r="CB26" s="111">
        <f t="shared" si="77"/>
        <v>0</v>
      </c>
      <c r="CC26" s="109">
        <f>CB26</f>
        <v>0</v>
      </c>
      <c r="CD26" s="111">
        <f>ROUND(CC26+CD32+CD44,5)</f>
        <v>0</v>
      </c>
      <c r="CE26" s="111">
        <f t="shared" ref="CE26:CO26" si="78">ROUND(CD26+CE32+CE44,5)</f>
        <v>0</v>
      </c>
      <c r="CF26" s="111">
        <f t="shared" si="78"/>
        <v>0</v>
      </c>
      <c r="CG26" s="111">
        <f t="shared" si="78"/>
        <v>0</v>
      </c>
      <c r="CH26" s="111">
        <f t="shared" si="78"/>
        <v>0</v>
      </c>
      <c r="CI26" s="111">
        <f t="shared" si="78"/>
        <v>0</v>
      </c>
      <c r="CJ26" s="111">
        <f t="shared" si="78"/>
        <v>0</v>
      </c>
      <c r="CK26" s="111">
        <f t="shared" si="78"/>
        <v>0</v>
      </c>
      <c r="CL26" s="111">
        <f t="shared" si="78"/>
        <v>0</v>
      </c>
      <c r="CM26" s="111">
        <f t="shared" si="78"/>
        <v>0</v>
      </c>
      <c r="CN26" s="111">
        <f t="shared" si="78"/>
        <v>0</v>
      </c>
      <c r="CO26" s="111">
        <f t="shared" si="78"/>
        <v>0</v>
      </c>
      <c r="CP26" s="109">
        <f>CO26</f>
        <v>0</v>
      </c>
      <c r="CQ26" s="111">
        <f>ROUND(CP26+CQ32+CQ44,5)</f>
        <v>0</v>
      </c>
      <c r="CR26" s="111">
        <f t="shared" ref="CR26:DB26" si="79">ROUND(CQ26+CR32+CR44,5)</f>
        <v>0</v>
      </c>
      <c r="CS26" s="111">
        <f t="shared" si="79"/>
        <v>0</v>
      </c>
      <c r="CT26" s="111">
        <f t="shared" si="79"/>
        <v>0</v>
      </c>
      <c r="CU26" s="111">
        <f t="shared" si="79"/>
        <v>0</v>
      </c>
      <c r="CV26" s="111">
        <f t="shared" si="79"/>
        <v>0</v>
      </c>
      <c r="CW26" s="111">
        <f t="shared" si="79"/>
        <v>0</v>
      </c>
      <c r="CX26" s="111">
        <f t="shared" si="79"/>
        <v>0</v>
      </c>
      <c r="CY26" s="111">
        <f t="shared" si="79"/>
        <v>0</v>
      </c>
      <c r="CZ26" s="111">
        <f t="shared" si="79"/>
        <v>0</v>
      </c>
      <c r="DA26" s="111">
        <f t="shared" si="79"/>
        <v>0</v>
      </c>
      <c r="DB26" s="111">
        <f t="shared" si="79"/>
        <v>0</v>
      </c>
      <c r="DC26" s="109">
        <f>DB26</f>
        <v>0</v>
      </c>
    </row>
    <row r="27" spans="2:107" s="28" customFormat="1" outlineLevel="1">
      <c r="B27" s="149" t="str">
        <f>Assumptions!E28</f>
        <v>PaaS Phase</v>
      </c>
      <c r="C27" s="203"/>
      <c r="D27" s="111">
        <f t="shared" ref="D27:O28" si="80">ROUND(C27+D33+D45,5)</f>
        <v>0</v>
      </c>
      <c r="E27" s="111">
        <f t="shared" si="80"/>
        <v>0</v>
      </c>
      <c r="F27" s="111">
        <f t="shared" si="80"/>
        <v>0</v>
      </c>
      <c r="G27" s="111">
        <f t="shared" si="80"/>
        <v>0</v>
      </c>
      <c r="H27" s="111">
        <f t="shared" si="80"/>
        <v>0</v>
      </c>
      <c r="I27" s="111">
        <f t="shared" si="80"/>
        <v>0</v>
      </c>
      <c r="J27" s="111">
        <f t="shared" si="80"/>
        <v>0</v>
      </c>
      <c r="K27" s="111">
        <f t="shared" si="80"/>
        <v>0</v>
      </c>
      <c r="L27" s="111">
        <f t="shared" si="80"/>
        <v>0</v>
      </c>
      <c r="M27" s="111">
        <f t="shared" si="80"/>
        <v>0</v>
      </c>
      <c r="N27" s="111">
        <f t="shared" si="80"/>
        <v>0</v>
      </c>
      <c r="O27" s="111">
        <f t="shared" si="80"/>
        <v>0</v>
      </c>
      <c r="P27" s="109">
        <f t="shared" ref="P27:P28" si="81">O27</f>
        <v>0</v>
      </c>
      <c r="Q27" s="111">
        <f t="shared" ref="Q27:AB27" si="82">ROUND(P27+Q33+Q45,5)</f>
        <v>0</v>
      </c>
      <c r="R27" s="111">
        <f t="shared" si="82"/>
        <v>0</v>
      </c>
      <c r="S27" s="111">
        <f t="shared" si="82"/>
        <v>0</v>
      </c>
      <c r="T27" s="111">
        <f t="shared" si="82"/>
        <v>0</v>
      </c>
      <c r="U27" s="111">
        <f t="shared" si="82"/>
        <v>0</v>
      </c>
      <c r="V27" s="111">
        <f t="shared" si="82"/>
        <v>0</v>
      </c>
      <c r="W27" s="111">
        <f t="shared" si="82"/>
        <v>0</v>
      </c>
      <c r="X27" s="111">
        <f t="shared" si="82"/>
        <v>0</v>
      </c>
      <c r="Y27" s="111">
        <f t="shared" si="82"/>
        <v>0</v>
      </c>
      <c r="Z27" s="111">
        <f t="shared" si="82"/>
        <v>0</v>
      </c>
      <c r="AA27" s="111">
        <f t="shared" si="82"/>
        <v>0</v>
      </c>
      <c r="AB27" s="111">
        <f t="shared" si="82"/>
        <v>0</v>
      </c>
      <c r="AC27" s="109">
        <f t="shared" ref="AC27:AC28" si="83">AB27</f>
        <v>0</v>
      </c>
      <c r="AD27" s="111">
        <f t="shared" ref="AD27:AO27" si="84">ROUND(AC27+AD33+AD45,5)</f>
        <v>0</v>
      </c>
      <c r="AE27" s="111">
        <f t="shared" si="84"/>
        <v>0</v>
      </c>
      <c r="AF27" s="111">
        <f t="shared" si="84"/>
        <v>0</v>
      </c>
      <c r="AG27" s="111">
        <f t="shared" si="84"/>
        <v>0</v>
      </c>
      <c r="AH27" s="111">
        <f t="shared" si="84"/>
        <v>0</v>
      </c>
      <c r="AI27" s="111">
        <f t="shared" si="84"/>
        <v>0</v>
      </c>
      <c r="AJ27" s="111">
        <f t="shared" si="84"/>
        <v>0</v>
      </c>
      <c r="AK27" s="111">
        <f t="shared" si="84"/>
        <v>0</v>
      </c>
      <c r="AL27" s="111">
        <f t="shared" si="84"/>
        <v>0</v>
      </c>
      <c r="AM27" s="111">
        <f t="shared" si="84"/>
        <v>0</v>
      </c>
      <c r="AN27" s="111">
        <f t="shared" si="84"/>
        <v>0</v>
      </c>
      <c r="AO27" s="111">
        <f t="shared" si="84"/>
        <v>0</v>
      </c>
      <c r="AP27" s="109">
        <f t="shared" ref="AP27:AP28" si="85">AO27</f>
        <v>0</v>
      </c>
      <c r="AQ27" s="111">
        <f t="shared" ref="AQ27:BB27" si="86">ROUND(AP27+AQ33+AQ45,5)</f>
        <v>0</v>
      </c>
      <c r="AR27" s="111">
        <f t="shared" si="86"/>
        <v>0</v>
      </c>
      <c r="AS27" s="111">
        <f t="shared" si="86"/>
        <v>0</v>
      </c>
      <c r="AT27" s="111">
        <f t="shared" si="86"/>
        <v>0</v>
      </c>
      <c r="AU27" s="111">
        <f t="shared" si="86"/>
        <v>0</v>
      </c>
      <c r="AV27" s="111">
        <f t="shared" si="86"/>
        <v>0</v>
      </c>
      <c r="AW27" s="111">
        <f t="shared" si="86"/>
        <v>0</v>
      </c>
      <c r="AX27" s="111">
        <f t="shared" si="86"/>
        <v>0</v>
      </c>
      <c r="AY27" s="111">
        <f t="shared" si="86"/>
        <v>0</v>
      </c>
      <c r="AZ27" s="111">
        <f t="shared" si="86"/>
        <v>0</v>
      </c>
      <c r="BA27" s="111">
        <f t="shared" si="86"/>
        <v>0</v>
      </c>
      <c r="BB27" s="111">
        <f t="shared" si="86"/>
        <v>0</v>
      </c>
      <c r="BC27" s="109">
        <f t="shared" ref="BC27:BC28" si="87">BB27</f>
        <v>0</v>
      </c>
      <c r="BD27" s="111">
        <f t="shared" ref="BD27:BO27" si="88">ROUND(BC27+BD33+BD45,5)</f>
        <v>0</v>
      </c>
      <c r="BE27" s="111">
        <f t="shared" si="88"/>
        <v>0</v>
      </c>
      <c r="BF27" s="111">
        <f t="shared" si="88"/>
        <v>0</v>
      </c>
      <c r="BG27" s="111">
        <f t="shared" si="88"/>
        <v>0</v>
      </c>
      <c r="BH27" s="111">
        <f t="shared" si="88"/>
        <v>0</v>
      </c>
      <c r="BI27" s="111">
        <f t="shared" si="88"/>
        <v>0</v>
      </c>
      <c r="BJ27" s="111">
        <f t="shared" si="88"/>
        <v>0</v>
      </c>
      <c r="BK27" s="111">
        <f t="shared" si="88"/>
        <v>0</v>
      </c>
      <c r="BL27" s="111">
        <f t="shared" si="88"/>
        <v>0</v>
      </c>
      <c r="BM27" s="111">
        <f t="shared" si="88"/>
        <v>0</v>
      </c>
      <c r="BN27" s="111">
        <f t="shared" si="88"/>
        <v>0</v>
      </c>
      <c r="BO27" s="111">
        <f t="shared" si="88"/>
        <v>0</v>
      </c>
      <c r="BP27" s="109">
        <f t="shared" ref="BP27:BP28" si="89">BO27</f>
        <v>0</v>
      </c>
      <c r="BQ27" s="111">
        <f t="shared" ref="BQ27:CB27" si="90">ROUND(BP27+BQ33+BQ45,5)</f>
        <v>0</v>
      </c>
      <c r="BR27" s="111">
        <f t="shared" si="90"/>
        <v>0</v>
      </c>
      <c r="BS27" s="111">
        <f t="shared" si="90"/>
        <v>0</v>
      </c>
      <c r="BT27" s="111">
        <f t="shared" si="90"/>
        <v>0</v>
      </c>
      <c r="BU27" s="111">
        <f t="shared" si="90"/>
        <v>0</v>
      </c>
      <c r="BV27" s="111">
        <f t="shared" si="90"/>
        <v>0</v>
      </c>
      <c r="BW27" s="111">
        <f t="shared" si="90"/>
        <v>0</v>
      </c>
      <c r="BX27" s="111">
        <f t="shared" si="90"/>
        <v>0</v>
      </c>
      <c r="BY27" s="111">
        <f t="shared" si="90"/>
        <v>0</v>
      </c>
      <c r="BZ27" s="111">
        <f t="shared" si="90"/>
        <v>0</v>
      </c>
      <c r="CA27" s="111">
        <f t="shared" si="90"/>
        <v>0</v>
      </c>
      <c r="CB27" s="111">
        <f t="shared" si="90"/>
        <v>0</v>
      </c>
      <c r="CC27" s="109">
        <f t="shared" ref="CC27:CC28" si="91">CB27</f>
        <v>0</v>
      </c>
      <c r="CD27" s="111">
        <f t="shared" ref="CD27:CO27" si="92">ROUND(CC27+CD33+CD45,5)</f>
        <v>0</v>
      </c>
      <c r="CE27" s="111">
        <f t="shared" si="92"/>
        <v>0</v>
      </c>
      <c r="CF27" s="111">
        <f t="shared" si="92"/>
        <v>0</v>
      </c>
      <c r="CG27" s="111">
        <f t="shared" si="92"/>
        <v>0</v>
      </c>
      <c r="CH27" s="111">
        <f t="shared" si="92"/>
        <v>0</v>
      </c>
      <c r="CI27" s="111">
        <f t="shared" si="92"/>
        <v>0</v>
      </c>
      <c r="CJ27" s="111">
        <f t="shared" si="92"/>
        <v>0</v>
      </c>
      <c r="CK27" s="111">
        <f t="shared" si="92"/>
        <v>0</v>
      </c>
      <c r="CL27" s="111">
        <f t="shared" si="92"/>
        <v>0</v>
      </c>
      <c r="CM27" s="111">
        <f t="shared" si="92"/>
        <v>0</v>
      </c>
      <c r="CN27" s="111">
        <f t="shared" si="92"/>
        <v>0</v>
      </c>
      <c r="CO27" s="111">
        <f t="shared" si="92"/>
        <v>0</v>
      </c>
      <c r="CP27" s="109">
        <f t="shared" ref="CP27:CP28" si="93">CO27</f>
        <v>0</v>
      </c>
      <c r="CQ27" s="111">
        <f t="shared" ref="CQ27:DB27" si="94">ROUND(CP27+CQ33+CQ45,5)</f>
        <v>0</v>
      </c>
      <c r="CR27" s="111">
        <f t="shared" si="94"/>
        <v>0</v>
      </c>
      <c r="CS27" s="111">
        <f t="shared" si="94"/>
        <v>0</v>
      </c>
      <c r="CT27" s="111">
        <f t="shared" si="94"/>
        <v>0</v>
      </c>
      <c r="CU27" s="111">
        <f t="shared" si="94"/>
        <v>0</v>
      </c>
      <c r="CV27" s="111">
        <f t="shared" si="94"/>
        <v>0</v>
      </c>
      <c r="CW27" s="111">
        <f t="shared" si="94"/>
        <v>0</v>
      </c>
      <c r="CX27" s="111">
        <f t="shared" si="94"/>
        <v>0</v>
      </c>
      <c r="CY27" s="111">
        <f t="shared" si="94"/>
        <v>0</v>
      </c>
      <c r="CZ27" s="111">
        <f t="shared" si="94"/>
        <v>0</v>
      </c>
      <c r="DA27" s="111">
        <f t="shared" si="94"/>
        <v>0</v>
      </c>
      <c r="DB27" s="111">
        <f t="shared" si="94"/>
        <v>0</v>
      </c>
      <c r="DC27" s="109">
        <f t="shared" ref="DC27:DC28" si="95">DB27</f>
        <v>0</v>
      </c>
    </row>
    <row r="28" spans="2:107" s="28" customFormat="1" outlineLevel="1">
      <c r="B28" s="149" t="str">
        <f>Assumptions!F28</f>
        <v>Baas Phase</v>
      </c>
      <c r="C28" s="203"/>
      <c r="D28" s="111">
        <f t="shared" si="80"/>
        <v>0</v>
      </c>
      <c r="E28" s="111">
        <f t="shared" si="80"/>
        <v>0</v>
      </c>
      <c r="F28" s="111">
        <f t="shared" si="80"/>
        <v>0</v>
      </c>
      <c r="G28" s="111">
        <f t="shared" si="80"/>
        <v>0</v>
      </c>
      <c r="H28" s="111">
        <f t="shared" si="80"/>
        <v>0</v>
      </c>
      <c r="I28" s="111">
        <f t="shared" si="80"/>
        <v>0</v>
      </c>
      <c r="J28" s="111">
        <f t="shared" si="80"/>
        <v>0</v>
      </c>
      <c r="K28" s="111">
        <f t="shared" si="80"/>
        <v>0</v>
      </c>
      <c r="L28" s="111">
        <f t="shared" si="80"/>
        <v>0</v>
      </c>
      <c r="M28" s="111">
        <f t="shared" si="80"/>
        <v>0</v>
      </c>
      <c r="N28" s="111">
        <f t="shared" si="80"/>
        <v>0</v>
      </c>
      <c r="O28" s="111">
        <f t="shared" si="80"/>
        <v>0</v>
      </c>
      <c r="P28" s="109">
        <f t="shared" si="81"/>
        <v>0</v>
      </c>
      <c r="Q28" s="111">
        <f t="shared" ref="Q28:AB28" si="96">ROUND(P28+Q34+Q46,5)</f>
        <v>0</v>
      </c>
      <c r="R28" s="111">
        <f t="shared" si="96"/>
        <v>0</v>
      </c>
      <c r="S28" s="111">
        <f t="shared" si="96"/>
        <v>0</v>
      </c>
      <c r="T28" s="111">
        <f t="shared" si="96"/>
        <v>0</v>
      </c>
      <c r="U28" s="111">
        <f t="shared" si="96"/>
        <v>0</v>
      </c>
      <c r="V28" s="111">
        <f t="shared" si="96"/>
        <v>0</v>
      </c>
      <c r="W28" s="111">
        <f t="shared" si="96"/>
        <v>0</v>
      </c>
      <c r="X28" s="111">
        <f t="shared" si="96"/>
        <v>0</v>
      </c>
      <c r="Y28" s="111">
        <f t="shared" si="96"/>
        <v>0</v>
      </c>
      <c r="Z28" s="111">
        <f t="shared" si="96"/>
        <v>0</v>
      </c>
      <c r="AA28" s="111">
        <f t="shared" si="96"/>
        <v>0</v>
      </c>
      <c r="AB28" s="111">
        <f t="shared" si="96"/>
        <v>0</v>
      </c>
      <c r="AC28" s="109">
        <f t="shared" si="83"/>
        <v>0</v>
      </c>
      <c r="AD28" s="111">
        <f t="shared" ref="AD28:AO28" si="97">ROUND(AC28+AD34+AD46,5)</f>
        <v>0</v>
      </c>
      <c r="AE28" s="111">
        <f t="shared" si="97"/>
        <v>0</v>
      </c>
      <c r="AF28" s="111">
        <f t="shared" si="97"/>
        <v>0</v>
      </c>
      <c r="AG28" s="111">
        <f t="shared" si="97"/>
        <v>0</v>
      </c>
      <c r="AH28" s="111">
        <f t="shared" si="97"/>
        <v>0</v>
      </c>
      <c r="AI28" s="111">
        <f t="shared" si="97"/>
        <v>0</v>
      </c>
      <c r="AJ28" s="111">
        <f t="shared" si="97"/>
        <v>0</v>
      </c>
      <c r="AK28" s="111">
        <f t="shared" si="97"/>
        <v>0</v>
      </c>
      <c r="AL28" s="111">
        <f t="shared" si="97"/>
        <v>0</v>
      </c>
      <c r="AM28" s="111">
        <f t="shared" si="97"/>
        <v>0</v>
      </c>
      <c r="AN28" s="111">
        <f t="shared" si="97"/>
        <v>0</v>
      </c>
      <c r="AO28" s="111">
        <f t="shared" si="97"/>
        <v>0</v>
      </c>
      <c r="AP28" s="109">
        <f t="shared" si="85"/>
        <v>0</v>
      </c>
      <c r="AQ28" s="111">
        <f t="shared" ref="AQ28:BB28" si="98">ROUND(AP28+AQ34+AQ46,5)</f>
        <v>0</v>
      </c>
      <c r="AR28" s="111">
        <f t="shared" si="98"/>
        <v>0</v>
      </c>
      <c r="AS28" s="111">
        <f t="shared" si="98"/>
        <v>0</v>
      </c>
      <c r="AT28" s="111">
        <f t="shared" si="98"/>
        <v>0</v>
      </c>
      <c r="AU28" s="111">
        <f t="shared" si="98"/>
        <v>0</v>
      </c>
      <c r="AV28" s="111">
        <f t="shared" si="98"/>
        <v>0</v>
      </c>
      <c r="AW28" s="111">
        <f t="shared" si="98"/>
        <v>0</v>
      </c>
      <c r="AX28" s="111">
        <f t="shared" si="98"/>
        <v>0</v>
      </c>
      <c r="AY28" s="111">
        <f t="shared" si="98"/>
        <v>0</v>
      </c>
      <c r="AZ28" s="111">
        <f t="shared" si="98"/>
        <v>0</v>
      </c>
      <c r="BA28" s="111">
        <f t="shared" si="98"/>
        <v>0</v>
      </c>
      <c r="BB28" s="111">
        <f t="shared" si="98"/>
        <v>0</v>
      </c>
      <c r="BC28" s="109">
        <f t="shared" si="87"/>
        <v>0</v>
      </c>
      <c r="BD28" s="111">
        <f t="shared" ref="BD28:BO28" si="99">ROUND(BC28+BD34+BD46,5)</f>
        <v>0</v>
      </c>
      <c r="BE28" s="111">
        <f t="shared" si="99"/>
        <v>0</v>
      </c>
      <c r="BF28" s="111">
        <f t="shared" si="99"/>
        <v>0</v>
      </c>
      <c r="BG28" s="111">
        <f t="shared" si="99"/>
        <v>0</v>
      </c>
      <c r="BH28" s="111">
        <f t="shared" si="99"/>
        <v>0</v>
      </c>
      <c r="BI28" s="111">
        <f t="shared" si="99"/>
        <v>0</v>
      </c>
      <c r="BJ28" s="111">
        <f t="shared" si="99"/>
        <v>0</v>
      </c>
      <c r="BK28" s="111">
        <f t="shared" si="99"/>
        <v>0</v>
      </c>
      <c r="BL28" s="111">
        <f t="shared" si="99"/>
        <v>0</v>
      </c>
      <c r="BM28" s="111">
        <f t="shared" si="99"/>
        <v>0</v>
      </c>
      <c r="BN28" s="111">
        <f t="shared" si="99"/>
        <v>0</v>
      </c>
      <c r="BO28" s="111">
        <f t="shared" si="99"/>
        <v>0</v>
      </c>
      <c r="BP28" s="109">
        <f t="shared" si="89"/>
        <v>0</v>
      </c>
      <c r="BQ28" s="111">
        <f t="shared" ref="BQ28:CB28" si="100">ROUND(BP28+BQ34+BQ46,5)</f>
        <v>0</v>
      </c>
      <c r="BR28" s="111">
        <f t="shared" si="100"/>
        <v>0</v>
      </c>
      <c r="BS28" s="111">
        <f t="shared" si="100"/>
        <v>0</v>
      </c>
      <c r="BT28" s="111">
        <f t="shared" si="100"/>
        <v>0</v>
      </c>
      <c r="BU28" s="111">
        <f t="shared" si="100"/>
        <v>0</v>
      </c>
      <c r="BV28" s="111">
        <f t="shared" si="100"/>
        <v>0</v>
      </c>
      <c r="BW28" s="111">
        <f t="shared" si="100"/>
        <v>0</v>
      </c>
      <c r="BX28" s="111">
        <f t="shared" si="100"/>
        <v>0</v>
      </c>
      <c r="BY28" s="111">
        <f t="shared" si="100"/>
        <v>0</v>
      </c>
      <c r="BZ28" s="111">
        <f t="shared" si="100"/>
        <v>0</v>
      </c>
      <c r="CA28" s="111">
        <f t="shared" si="100"/>
        <v>0</v>
      </c>
      <c r="CB28" s="111">
        <f t="shared" si="100"/>
        <v>0</v>
      </c>
      <c r="CC28" s="109">
        <f t="shared" si="91"/>
        <v>0</v>
      </c>
      <c r="CD28" s="111">
        <f t="shared" ref="CD28:CO28" si="101">ROUND(CC28+CD34+CD46,5)</f>
        <v>0</v>
      </c>
      <c r="CE28" s="111">
        <f t="shared" si="101"/>
        <v>0</v>
      </c>
      <c r="CF28" s="111">
        <f t="shared" si="101"/>
        <v>0</v>
      </c>
      <c r="CG28" s="111">
        <f t="shared" si="101"/>
        <v>0</v>
      </c>
      <c r="CH28" s="111">
        <f t="shared" si="101"/>
        <v>0</v>
      </c>
      <c r="CI28" s="111">
        <f t="shared" si="101"/>
        <v>0</v>
      </c>
      <c r="CJ28" s="111">
        <f t="shared" si="101"/>
        <v>0</v>
      </c>
      <c r="CK28" s="111">
        <f t="shared" si="101"/>
        <v>0</v>
      </c>
      <c r="CL28" s="111">
        <f t="shared" si="101"/>
        <v>0</v>
      </c>
      <c r="CM28" s="111">
        <f t="shared" si="101"/>
        <v>0</v>
      </c>
      <c r="CN28" s="111">
        <f t="shared" si="101"/>
        <v>0</v>
      </c>
      <c r="CO28" s="111">
        <f t="shared" si="101"/>
        <v>0</v>
      </c>
      <c r="CP28" s="109">
        <f t="shared" si="93"/>
        <v>0</v>
      </c>
      <c r="CQ28" s="111">
        <f t="shared" ref="CQ28:DB28" si="102">ROUND(CP28+CQ34+CQ46,5)</f>
        <v>0</v>
      </c>
      <c r="CR28" s="111">
        <f t="shared" si="102"/>
        <v>0</v>
      </c>
      <c r="CS28" s="111">
        <f t="shared" si="102"/>
        <v>0</v>
      </c>
      <c r="CT28" s="111">
        <f t="shared" si="102"/>
        <v>0</v>
      </c>
      <c r="CU28" s="111">
        <f t="shared" si="102"/>
        <v>0</v>
      </c>
      <c r="CV28" s="111">
        <f t="shared" si="102"/>
        <v>0</v>
      </c>
      <c r="CW28" s="111">
        <f t="shared" si="102"/>
        <v>0</v>
      </c>
      <c r="CX28" s="111">
        <f t="shared" si="102"/>
        <v>0</v>
      </c>
      <c r="CY28" s="111">
        <f t="shared" si="102"/>
        <v>0</v>
      </c>
      <c r="CZ28" s="111">
        <f t="shared" si="102"/>
        <v>0</v>
      </c>
      <c r="DA28" s="111">
        <f t="shared" si="102"/>
        <v>0</v>
      </c>
      <c r="DB28" s="111">
        <f t="shared" si="102"/>
        <v>0</v>
      </c>
      <c r="DC28" s="109">
        <f t="shared" si="95"/>
        <v>0</v>
      </c>
    </row>
    <row r="29" spans="2:107" s="28" customFormat="1" outlineLevel="1">
      <c r="B29" s="211"/>
      <c r="C29" s="204"/>
      <c r="D29" s="195"/>
      <c r="E29" s="195" t="s">
        <v>6</v>
      </c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6"/>
      <c r="Q29" s="195"/>
      <c r="R29" s="195" t="s">
        <v>6</v>
      </c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6"/>
      <c r="AD29" s="195"/>
      <c r="AE29" s="195" t="s">
        <v>6</v>
      </c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6"/>
      <c r="AQ29" s="195"/>
      <c r="AR29" s="195" t="s">
        <v>6</v>
      </c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6"/>
      <c r="BD29" s="195"/>
      <c r="BE29" s="195" t="s">
        <v>6</v>
      </c>
      <c r="BF29" s="195"/>
      <c r="BG29" s="195"/>
      <c r="BH29" s="195"/>
      <c r="BI29" s="195"/>
      <c r="BJ29" s="195"/>
      <c r="BK29" s="195"/>
      <c r="BL29" s="195"/>
      <c r="BM29" s="195"/>
      <c r="BN29" s="195"/>
      <c r="BO29" s="195"/>
      <c r="BP29" s="196"/>
      <c r="BQ29" s="195"/>
      <c r="BR29" s="195" t="s">
        <v>6</v>
      </c>
      <c r="BS29" s="195"/>
      <c r="BT29" s="195"/>
      <c r="BU29" s="195"/>
      <c r="BV29" s="195"/>
      <c r="BW29" s="195"/>
      <c r="BX29" s="195"/>
      <c r="BY29" s="195"/>
      <c r="BZ29" s="195"/>
      <c r="CA29" s="195"/>
      <c r="CB29" s="195"/>
      <c r="CC29" s="196"/>
      <c r="CD29" s="195"/>
      <c r="CE29" s="195" t="s">
        <v>6</v>
      </c>
      <c r="CF29" s="195"/>
      <c r="CG29" s="195"/>
      <c r="CH29" s="195"/>
      <c r="CI29" s="195"/>
      <c r="CJ29" s="195"/>
      <c r="CK29" s="195"/>
      <c r="CL29" s="195"/>
      <c r="CM29" s="195"/>
      <c r="CN29" s="195"/>
      <c r="CO29" s="195"/>
      <c r="CP29" s="196"/>
      <c r="CQ29" s="195"/>
      <c r="CR29" s="195" t="s">
        <v>6</v>
      </c>
      <c r="CS29" s="195"/>
      <c r="CT29" s="195"/>
      <c r="CU29" s="195"/>
      <c r="CV29" s="195"/>
      <c r="CW29" s="195"/>
      <c r="CX29" s="195"/>
      <c r="CY29" s="195"/>
      <c r="CZ29" s="195"/>
      <c r="DA29" s="195"/>
      <c r="DB29" s="195"/>
      <c r="DC29" s="196"/>
    </row>
    <row r="30" spans="2:107" s="28" customFormat="1">
      <c r="B30" s="213"/>
      <c r="C30" s="214"/>
      <c r="D30" s="215"/>
      <c r="E30" s="215"/>
      <c r="F30" s="215"/>
      <c r="G30" s="215"/>
      <c r="H30" s="215"/>
      <c r="I30" s="215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4"/>
      <c r="DC30" s="214"/>
    </row>
    <row r="31" spans="2:107" s="28" customFormat="1">
      <c r="B31" s="212" t="s">
        <v>106</v>
      </c>
      <c r="C31" s="216"/>
      <c r="D31" s="201">
        <f t="shared" ref="D31:O31" si="103">SUM(D32:D35)</f>
        <v>0</v>
      </c>
      <c r="E31" s="201">
        <f t="shared" si="103"/>
        <v>0</v>
      </c>
      <c r="F31" s="201">
        <f t="shared" si="103"/>
        <v>0</v>
      </c>
      <c r="G31" s="201">
        <f t="shared" si="103"/>
        <v>0</v>
      </c>
      <c r="H31" s="201">
        <f t="shared" si="103"/>
        <v>0</v>
      </c>
      <c r="I31" s="201">
        <f t="shared" si="103"/>
        <v>0</v>
      </c>
      <c r="J31" s="201">
        <f t="shared" si="103"/>
        <v>0</v>
      </c>
      <c r="K31" s="201">
        <f t="shared" si="103"/>
        <v>0</v>
      </c>
      <c r="L31" s="201">
        <f t="shared" si="103"/>
        <v>0</v>
      </c>
      <c r="M31" s="201">
        <f t="shared" si="103"/>
        <v>0</v>
      </c>
      <c r="N31" s="201">
        <f t="shared" si="103"/>
        <v>0</v>
      </c>
      <c r="O31" s="201">
        <f t="shared" si="103"/>
        <v>0</v>
      </c>
      <c r="P31" s="202">
        <f>SUM(P32:P36)</f>
        <v>0</v>
      </c>
      <c r="Q31" s="201">
        <f t="shared" ref="Q31:AB31" si="104">SUM(Q32:Q35)</f>
        <v>0</v>
      </c>
      <c r="R31" s="201">
        <f t="shared" si="104"/>
        <v>0</v>
      </c>
      <c r="S31" s="201">
        <f t="shared" si="104"/>
        <v>0</v>
      </c>
      <c r="T31" s="201">
        <f t="shared" si="104"/>
        <v>0</v>
      </c>
      <c r="U31" s="201">
        <f t="shared" si="104"/>
        <v>0</v>
      </c>
      <c r="V31" s="201">
        <f t="shared" si="104"/>
        <v>0</v>
      </c>
      <c r="W31" s="201">
        <f t="shared" si="104"/>
        <v>0</v>
      </c>
      <c r="X31" s="201">
        <f t="shared" si="104"/>
        <v>0</v>
      </c>
      <c r="Y31" s="201">
        <f t="shared" si="104"/>
        <v>0</v>
      </c>
      <c r="Z31" s="201">
        <f t="shared" si="104"/>
        <v>0</v>
      </c>
      <c r="AA31" s="201">
        <f t="shared" si="104"/>
        <v>0</v>
      </c>
      <c r="AB31" s="201">
        <f t="shared" si="104"/>
        <v>0</v>
      </c>
      <c r="AC31" s="202">
        <f>SUM(AC32:AC36)</f>
        <v>0</v>
      </c>
      <c r="AD31" s="201">
        <f t="shared" ref="AD31:AO31" si="105">SUM(AD32:AD35)</f>
        <v>0</v>
      </c>
      <c r="AE31" s="201">
        <f t="shared" si="105"/>
        <v>0</v>
      </c>
      <c r="AF31" s="201">
        <f t="shared" si="105"/>
        <v>0</v>
      </c>
      <c r="AG31" s="201">
        <f t="shared" si="105"/>
        <v>0</v>
      </c>
      <c r="AH31" s="201">
        <f t="shared" si="105"/>
        <v>0</v>
      </c>
      <c r="AI31" s="201">
        <f t="shared" si="105"/>
        <v>0</v>
      </c>
      <c r="AJ31" s="201">
        <f t="shared" si="105"/>
        <v>0</v>
      </c>
      <c r="AK31" s="201">
        <f t="shared" si="105"/>
        <v>0</v>
      </c>
      <c r="AL31" s="201">
        <f t="shared" si="105"/>
        <v>0</v>
      </c>
      <c r="AM31" s="201">
        <f t="shared" si="105"/>
        <v>0</v>
      </c>
      <c r="AN31" s="201">
        <f t="shared" si="105"/>
        <v>0</v>
      </c>
      <c r="AO31" s="201">
        <f t="shared" si="105"/>
        <v>0</v>
      </c>
      <c r="AP31" s="202">
        <f>SUM(AP32:AP36)</f>
        <v>0</v>
      </c>
      <c r="AQ31" s="201">
        <f t="shared" ref="AQ31:BB31" si="106">SUM(AQ32:AQ35)</f>
        <v>0</v>
      </c>
      <c r="AR31" s="201">
        <f t="shared" si="106"/>
        <v>0</v>
      </c>
      <c r="AS31" s="201">
        <f t="shared" si="106"/>
        <v>0</v>
      </c>
      <c r="AT31" s="201">
        <f t="shared" si="106"/>
        <v>0</v>
      </c>
      <c r="AU31" s="201">
        <f t="shared" si="106"/>
        <v>0</v>
      </c>
      <c r="AV31" s="201">
        <f t="shared" si="106"/>
        <v>0</v>
      </c>
      <c r="AW31" s="201">
        <f t="shared" si="106"/>
        <v>0</v>
      </c>
      <c r="AX31" s="201">
        <f t="shared" si="106"/>
        <v>0</v>
      </c>
      <c r="AY31" s="201">
        <f t="shared" si="106"/>
        <v>0</v>
      </c>
      <c r="AZ31" s="201">
        <f t="shared" si="106"/>
        <v>0</v>
      </c>
      <c r="BA31" s="201">
        <f t="shared" si="106"/>
        <v>0</v>
      </c>
      <c r="BB31" s="201">
        <f t="shared" si="106"/>
        <v>0</v>
      </c>
      <c r="BC31" s="202">
        <f>SUM(BC32:BC36)</f>
        <v>0</v>
      </c>
      <c r="BD31" s="201">
        <f t="shared" ref="BD31:BO31" si="107">SUM(BD32:BD35)</f>
        <v>0</v>
      </c>
      <c r="BE31" s="201">
        <f t="shared" si="107"/>
        <v>0</v>
      </c>
      <c r="BF31" s="201">
        <f t="shared" si="107"/>
        <v>0</v>
      </c>
      <c r="BG31" s="201">
        <f t="shared" si="107"/>
        <v>0</v>
      </c>
      <c r="BH31" s="201">
        <f t="shared" si="107"/>
        <v>0</v>
      </c>
      <c r="BI31" s="201">
        <f t="shared" si="107"/>
        <v>0</v>
      </c>
      <c r="BJ31" s="201">
        <f t="shared" si="107"/>
        <v>0</v>
      </c>
      <c r="BK31" s="201">
        <f t="shared" si="107"/>
        <v>0</v>
      </c>
      <c r="BL31" s="201">
        <f t="shared" si="107"/>
        <v>0</v>
      </c>
      <c r="BM31" s="201">
        <f t="shared" si="107"/>
        <v>0</v>
      </c>
      <c r="BN31" s="201">
        <f t="shared" si="107"/>
        <v>0</v>
      </c>
      <c r="BO31" s="201">
        <f t="shared" si="107"/>
        <v>0</v>
      </c>
      <c r="BP31" s="202">
        <f>SUM(BP32:BP36)</f>
        <v>0</v>
      </c>
      <c r="BQ31" s="201">
        <f t="shared" ref="BQ31:CB31" si="108">SUM(BQ32:BQ35)</f>
        <v>0</v>
      </c>
      <c r="BR31" s="201">
        <f t="shared" si="108"/>
        <v>0</v>
      </c>
      <c r="BS31" s="201">
        <f t="shared" si="108"/>
        <v>0</v>
      </c>
      <c r="BT31" s="201">
        <f t="shared" si="108"/>
        <v>0</v>
      </c>
      <c r="BU31" s="201">
        <f t="shared" si="108"/>
        <v>0</v>
      </c>
      <c r="BV31" s="201">
        <f t="shared" si="108"/>
        <v>0</v>
      </c>
      <c r="BW31" s="201">
        <f t="shared" si="108"/>
        <v>0</v>
      </c>
      <c r="BX31" s="201">
        <f t="shared" si="108"/>
        <v>0</v>
      </c>
      <c r="BY31" s="201">
        <f t="shared" si="108"/>
        <v>0</v>
      </c>
      <c r="BZ31" s="201">
        <f t="shared" si="108"/>
        <v>0</v>
      </c>
      <c r="CA31" s="201">
        <f t="shared" si="108"/>
        <v>0</v>
      </c>
      <c r="CB31" s="201">
        <f t="shared" si="108"/>
        <v>0</v>
      </c>
      <c r="CC31" s="202">
        <f>SUM(CC32:CC36)</f>
        <v>0</v>
      </c>
      <c r="CD31" s="201">
        <f t="shared" ref="CD31:CO31" si="109">SUM(CD32:CD35)</f>
        <v>0</v>
      </c>
      <c r="CE31" s="201">
        <f t="shared" si="109"/>
        <v>0</v>
      </c>
      <c r="CF31" s="201">
        <f t="shared" si="109"/>
        <v>0</v>
      </c>
      <c r="CG31" s="201">
        <f t="shared" si="109"/>
        <v>0</v>
      </c>
      <c r="CH31" s="201">
        <f t="shared" si="109"/>
        <v>0</v>
      </c>
      <c r="CI31" s="201">
        <f t="shared" si="109"/>
        <v>0</v>
      </c>
      <c r="CJ31" s="201">
        <f t="shared" si="109"/>
        <v>0</v>
      </c>
      <c r="CK31" s="201">
        <f t="shared" si="109"/>
        <v>0</v>
      </c>
      <c r="CL31" s="201">
        <f t="shared" si="109"/>
        <v>0</v>
      </c>
      <c r="CM31" s="201">
        <f t="shared" si="109"/>
        <v>0</v>
      </c>
      <c r="CN31" s="201">
        <f t="shared" si="109"/>
        <v>0</v>
      </c>
      <c r="CO31" s="201">
        <f t="shared" si="109"/>
        <v>0</v>
      </c>
      <c r="CP31" s="202">
        <f>SUM(CP32:CP36)</f>
        <v>0</v>
      </c>
      <c r="CQ31" s="201">
        <f t="shared" ref="CQ31:DB31" si="110">SUM(CQ32:CQ35)</f>
        <v>0</v>
      </c>
      <c r="CR31" s="201">
        <f t="shared" si="110"/>
        <v>0</v>
      </c>
      <c r="CS31" s="201">
        <f t="shared" si="110"/>
        <v>0</v>
      </c>
      <c r="CT31" s="201">
        <f t="shared" si="110"/>
        <v>0</v>
      </c>
      <c r="CU31" s="201">
        <f t="shared" si="110"/>
        <v>0</v>
      </c>
      <c r="CV31" s="201">
        <f t="shared" si="110"/>
        <v>0</v>
      </c>
      <c r="CW31" s="201">
        <f t="shared" si="110"/>
        <v>0</v>
      </c>
      <c r="CX31" s="201">
        <f t="shared" si="110"/>
        <v>0</v>
      </c>
      <c r="CY31" s="201">
        <f t="shared" si="110"/>
        <v>0</v>
      </c>
      <c r="CZ31" s="201">
        <f t="shared" si="110"/>
        <v>0</v>
      </c>
      <c r="DA31" s="201">
        <f t="shared" si="110"/>
        <v>0</v>
      </c>
      <c r="DB31" s="201">
        <f t="shared" si="110"/>
        <v>0</v>
      </c>
      <c r="DC31" s="202">
        <f>SUM(DC32:DC36)</f>
        <v>0</v>
      </c>
    </row>
    <row r="32" spans="2:107" s="28" customFormat="1" outlineLevel="1">
      <c r="B32" s="149" t="str">
        <f>B26</f>
        <v>SaaS Phase</v>
      </c>
      <c r="C32" s="203"/>
      <c r="D32" s="111">
        <f>INDEX($D79:$CU79,MATCH(D$4,$D$60:$CU$60,0))</f>
        <v>0</v>
      </c>
      <c r="E32" s="111">
        <f>INDEX($D79:$CU79,MATCH(E$4,$D$60:$CU$60,0))</f>
        <v>0</v>
      </c>
      <c r="F32" s="111">
        <f>INDEX($D79:$CU79,MATCH(F$4,$D$60:$CU$60,0))</f>
        <v>0</v>
      </c>
      <c r="G32" s="111">
        <f>INDEX($D79:$CU79,MATCH(G$4,$D$60:$CU$60,0))</f>
        <v>0</v>
      </c>
      <c r="H32" s="111">
        <f>INDEX($D79:$CU79,MATCH(H$4,$D$60:$CU$60,0))</f>
        <v>0</v>
      </c>
      <c r="I32" s="111">
        <f>INDEX($D79:$CU79,MATCH(I$4,$D$60:$CU$60,0))</f>
        <v>0</v>
      </c>
      <c r="J32" s="111">
        <f>INDEX($D79:$CU79,MATCH(J$4,$D$60:$CU$60,0))</f>
        <v>0</v>
      </c>
      <c r="K32" s="111">
        <f>INDEX($D79:$CU79,MATCH(K$4,$D$60:$CU$60,0))</f>
        <v>0</v>
      </c>
      <c r="L32" s="111">
        <f>INDEX($D79:$CU79,MATCH(L$4,$D$60:$CU$60,0))</f>
        <v>0</v>
      </c>
      <c r="M32" s="111">
        <f>INDEX($D79:$CU79,MATCH(M$4,$D$60:$CU$60,0))</f>
        <v>0</v>
      </c>
      <c r="N32" s="111">
        <f>INDEX($D79:$CU79,MATCH(N$4,$D$60:$CU$60,0))</f>
        <v>0</v>
      </c>
      <c r="O32" s="111">
        <f>INDEX($D79:$CU79,MATCH(O$4,$D$60:$CU$60,0))</f>
        <v>0</v>
      </c>
      <c r="P32" s="109">
        <f>SUM(C32:O32)</f>
        <v>0</v>
      </c>
      <c r="Q32" s="111">
        <f>INDEX($D79:$CU79,MATCH(Q$4,$D$60:$CU$60,0))</f>
        <v>0</v>
      </c>
      <c r="R32" s="111">
        <f>INDEX($D79:$CU79,MATCH(R$4,$D$60:$CU$60,0))</f>
        <v>0</v>
      </c>
      <c r="S32" s="111">
        <f>INDEX($D79:$CU79,MATCH(S$4,$D$60:$CU$60,0))</f>
        <v>0</v>
      </c>
      <c r="T32" s="111">
        <f>INDEX($D79:$CU79,MATCH(T$4,$D$60:$CU$60,0))</f>
        <v>0</v>
      </c>
      <c r="U32" s="111">
        <f>INDEX($D79:$CU79,MATCH(U$4,$D$60:$CU$60,0))</f>
        <v>0</v>
      </c>
      <c r="V32" s="111">
        <f>INDEX($D79:$CU79,MATCH(V$4,$D$60:$CU$60,0))</f>
        <v>0</v>
      </c>
      <c r="W32" s="111">
        <f>INDEX($D79:$CU79,MATCH(W$4,$D$60:$CU$60,0))</f>
        <v>0</v>
      </c>
      <c r="X32" s="111">
        <f>INDEX($D79:$CU79,MATCH(X$4,$D$60:$CU$60,0))</f>
        <v>0</v>
      </c>
      <c r="Y32" s="111">
        <f>INDEX($D79:$CU79,MATCH(Y$4,$D$60:$CU$60,0))</f>
        <v>0</v>
      </c>
      <c r="Z32" s="111">
        <f>INDEX($D79:$CU79,MATCH(Z$4,$D$60:$CU$60,0))</f>
        <v>0</v>
      </c>
      <c r="AA32" s="111">
        <f>INDEX($D79:$CU79,MATCH(AA$4,$D$60:$CU$60,0))</f>
        <v>0</v>
      </c>
      <c r="AB32" s="111">
        <f>INDEX($D79:$CU79,MATCH(AB$4,$D$60:$CU$60,0))</f>
        <v>0</v>
      </c>
      <c r="AC32" s="109">
        <f>SUM(P32:AB32)</f>
        <v>0</v>
      </c>
      <c r="AD32" s="111">
        <f>INDEX($D79:$CU79,MATCH(AD$4,$D$60:$CU$60,0))</f>
        <v>0</v>
      </c>
      <c r="AE32" s="111">
        <f>INDEX($D79:$CU79,MATCH(AE$4,$D$60:$CU$60,0))</f>
        <v>0</v>
      </c>
      <c r="AF32" s="111">
        <f>INDEX($D79:$CU79,MATCH(AF$4,$D$60:$CU$60,0))</f>
        <v>0</v>
      </c>
      <c r="AG32" s="111">
        <f>INDEX($D79:$CU79,MATCH(AG$4,$D$60:$CU$60,0))</f>
        <v>0</v>
      </c>
      <c r="AH32" s="111">
        <f>INDEX($D79:$CU79,MATCH(AH$4,$D$60:$CU$60,0))</f>
        <v>0</v>
      </c>
      <c r="AI32" s="111">
        <f>INDEX($D79:$CU79,MATCH(AI$4,$D$60:$CU$60,0))</f>
        <v>0</v>
      </c>
      <c r="AJ32" s="111">
        <f>INDEX($D79:$CU79,MATCH(AJ$4,$D$60:$CU$60,0))</f>
        <v>0</v>
      </c>
      <c r="AK32" s="111">
        <f>INDEX($D79:$CU79,MATCH(AK$4,$D$60:$CU$60,0))</f>
        <v>0</v>
      </c>
      <c r="AL32" s="111">
        <f>INDEX($D79:$CU79,MATCH(AL$4,$D$60:$CU$60,0))</f>
        <v>0</v>
      </c>
      <c r="AM32" s="111">
        <f>INDEX($D79:$CU79,MATCH(AM$4,$D$60:$CU$60,0))</f>
        <v>0</v>
      </c>
      <c r="AN32" s="111">
        <f>INDEX($D79:$CU79,MATCH(AN$4,$D$60:$CU$60,0))</f>
        <v>0</v>
      </c>
      <c r="AO32" s="111">
        <f>INDEX($D79:$CU79,MATCH(AO$4,$D$60:$CU$60,0))</f>
        <v>0</v>
      </c>
      <c r="AP32" s="109">
        <f>SUM(AC32:AO32)</f>
        <v>0</v>
      </c>
      <c r="AQ32" s="111">
        <f>INDEX($D79:$CU79,MATCH(AQ$4,$D$60:$CU$60,0))</f>
        <v>0</v>
      </c>
      <c r="AR32" s="111">
        <f>INDEX($D79:$CU79,MATCH(AR$4,$D$60:$CU$60,0))</f>
        <v>0</v>
      </c>
      <c r="AS32" s="111">
        <f>INDEX($D79:$CU79,MATCH(AS$4,$D$60:$CU$60,0))</f>
        <v>0</v>
      </c>
      <c r="AT32" s="111">
        <f>INDEX($D79:$CU79,MATCH(AT$4,$D$60:$CU$60,0))</f>
        <v>0</v>
      </c>
      <c r="AU32" s="111">
        <f>INDEX($D79:$CU79,MATCH(AU$4,$D$60:$CU$60,0))</f>
        <v>0</v>
      </c>
      <c r="AV32" s="111">
        <f>INDEX($D79:$CU79,MATCH(AV$4,$D$60:$CU$60,0))</f>
        <v>0</v>
      </c>
      <c r="AW32" s="111">
        <f>INDEX($D79:$CU79,MATCH(AW$4,$D$60:$CU$60,0))</f>
        <v>0</v>
      </c>
      <c r="AX32" s="111">
        <f>INDEX($D79:$CU79,MATCH(AX$4,$D$60:$CU$60,0))</f>
        <v>0</v>
      </c>
      <c r="AY32" s="111">
        <f>INDEX($D79:$CU79,MATCH(AY$4,$D$60:$CU$60,0))</f>
        <v>0</v>
      </c>
      <c r="AZ32" s="111">
        <f>INDEX($D79:$CU79,MATCH(AZ$4,$D$60:$CU$60,0))</f>
        <v>0</v>
      </c>
      <c r="BA32" s="111">
        <f>INDEX($D79:$CU79,MATCH(BA$4,$D$60:$CU$60,0))</f>
        <v>0</v>
      </c>
      <c r="BB32" s="111">
        <f>INDEX($D79:$CU79,MATCH(BB$4,$D$60:$CU$60,0))</f>
        <v>0</v>
      </c>
      <c r="BC32" s="109">
        <f>SUM(AP32:BB32)</f>
        <v>0</v>
      </c>
      <c r="BD32" s="111">
        <f>INDEX($D79:$CU79,MATCH(BD$4,$D$60:$CU$60,0))</f>
        <v>0</v>
      </c>
      <c r="BE32" s="111">
        <f>INDEX($D79:$CU79,MATCH(BE$4,$D$60:$CU$60,0))</f>
        <v>0</v>
      </c>
      <c r="BF32" s="111">
        <f>INDEX($D79:$CU79,MATCH(BF$4,$D$60:$CU$60,0))</f>
        <v>0</v>
      </c>
      <c r="BG32" s="111">
        <f>INDEX($D79:$CU79,MATCH(BG$4,$D$60:$CU$60,0))</f>
        <v>0</v>
      </c>
      <c r="BH32" s="111">
        <f>INDEX($D79:$CU79,MATCH(BH$4,$D$60:$CU$60,0))</f>
        <v>0</v>
      </c>
      <c r="BI32" s="111">
        <f>INDEX($D79:$CU79,MATCH(BI$4,$D$60:$CU$60,0))</f>
        <v>0</v>
      </c>
      <c r="BJ32" s="111">
        <f>INDEX($D79:$CU79,MATCH(BJ$4,$D$60:$CU$60,0))</f>
        <v>0</v>
      </c>
      <c r="BK32" s="111">
        <f>INDEX($D79:$CU79,MATCH(BK$4,$D$60:$CU$60,0))</f>
        <v>0</v>
      </c>
      <c r="BL32" s="111">
        <f>INDEX($D79:$CU79,MATCH(BL$4,$D$60:$CU$60,0))</f>
        <v>0</v>
      </c>
      <c r="BM32" s="111">
        <f>INDEX($D79:$CU79,MATCH(BM$4,$D$60:$CU$60,0))</f>
        <v>0</v>
      </c>
      <c r="BN32" s="111">
        <f>INDEX($D79:$CU79,MATCH(BN$4,$D$60:$CU$60,0))</f>
        <v>0</v>
      </c>
      <c r="BO32" s="111">
        <f>INDEX($D79:$CU79,MATCH(BO$4,$D$60:$CU$60,0))</f>
        <v>0</v>
      </c>
      <c r="BP32" s="109">
        <f>SUM(BC32:BO32)</f>
        <v>0</v>
      </c>
      <c r="BQ32" s="111">
        <f>INDEX($D79:$CU79,MATCH(BQ$4,$D$60:$CU$60,0))</f>
        <v>0</v>
      </c>
      <c r="BR32" s="111">
        <f>INDEX($D79:$CU79,MATCH(BR$4,$D$60:$CU$60,0))</f>
        <v>0</v>
      </c>
      <c r="BS32" s="111">
        <f>INDEX($D79:$CU79,MATCH(BS$4,$D$60:$CU$60,0))</f>
        <v>0</v>
      </c>
      <c r="BT32" s="111">
        <f>INDEX($D79:$CU79,MATCH(BT$4,$D$60:$CU$60,0))</f>
        <v>0</v>
      </c>
      <c r="BU32" s="111">
        <f>INDEX($D79:$CU79,MATCH(BU$4,$D$60:$CU$60,0))</f>
        <v>0</v>
      </c>
      <c r="BV32" s="111">
        <f>INDEX($D79:$CU79,MATCH(BV$4,$D$60:$CU$60,0))</f>
        <v>0</v>
      </c>
      <c r="BW32" s="111">
        <f>INDEX($D79:$CU79,MATCH(BW$4,$D$60:$CU$60,0))</f>
        <v>0</v>
      </c>
      <c r="BX32" s="111">
        <f>INDEX($D79:$CU79,MATCH(BX$4,$D$60:$CU$60,0))</f>
        <v>0</v>
      </c>
      <c r="BY32" s="111">
        <f>INDEX($D79:$CU79,MATCH(BY$4,$D$60:$CU$60,0))</f>
        <v>0</v>
      </c>
      <c r="BZ32" s="111">
        <f>INDEX($D79:$CU79,MATCH(BZ$4,$D$60:$CU$60,0))</f>
        <v>0</v>
      </c>
      <c r="CA32" s="111">
        <f>INDEX($D79:$CU79,MATCH(CA$4,$D$60:$CU$60,0))</f>
        <v>0</v>
      </c>
      <c r="CB32" s="111">
        <f>INDEX($D79:$CU79,MATCH(CB$4,$D$60:$CU$60,0))</f>
        <v>0</v>
      </c>
      <c r="CC32" s="109">
        <f>SUM(BP32:CB32)</f>
        <v>0</v>
      </c>
      <c r="CD32" s="111">
        <f>INDEX($D79:$CU79,MATCH(CD$4,$D$60:$CU$60,0))</f>
        <v>0</v>
      </c>
      <c r="CE32" s="111">
        <f>INDEX($D79:$CU79,MATCH(CE$4,$D$60:$CU$60,0))</f>
        <v>0</v>
      </c>
      <c r="CF32" s="111">
        <f>INDEX($D79:$CU79,MATCH(CF$4,$D$60:$CU$60,0))</f>
        <v>0</v>
      </c>
      <c r="CG32" s="111">
        <f>INDEX($D79:$CU79,MATCH(CG$4,$D$60:$CU$60,0))</f>
        <v>0</v>
      </c>
      <c r="CH32" s="111">
        <f>INDEX($D79:$CU79,MATCH(CH$4,$D$60:$CU$60,0))</f>
        <v>0</v>
      </c>
      <c r="CI32" s="111">
        <f>INDEX($D79:$CU79,MATCH(CI$4,$D$60:$CU$60,0))</f>
        <v>0</v>
      </c>
      <c r="CJ32" s="111">
        <f>INDEX($D79:$CU79,MATCH(CJ$4,$D$60:$CU$60,0))</f>
        <v>0</v>
      </c>
      <c r="CK32" s="111">
        <f>INDEX($D79:$CU79,MATCH(CK$4,$D$60:$CU$60,0))</f>
        <v>0</v>
      </c>
      <c r="CL32" s="111">
        <f>INDEX($D79:$CU79,MATCH(CL$4,$D$60:$CU$60,0))</f>
        <v>0</v>
      </c>
      <c r="CM32" s="111">
        <f>INDEX($D79:$CU79,MATCH(CM$4,$D$60:$CU$60,0))</f>
        <v>0</v>
      </c>
      <c r="CN32" s="111">
        <f>INDEX($D79:$CU79,MATCH(CN$4,$D$60:$CU$60,0))</f>
        <v>0</v>
      </c>
      <c r="CO32" s="111">
        <f>INDEX($D79:$CU79,MATCH(CO$4,$D$60:$CU$60,0))</f>
        <v>0</v>
      </c>
      <c r="CP32" s="109">
        <f>SUM(CC32:CO32)</f>
        <v>0</v>
      </c>
      <c r="CQ32" s="111">
        <f>INDEX($D79:$CU79,MATCH(CQ$4,$D$60:$CU$60,0))</f>
        <v>0</v>
      </c>
      <c r="CR32" s="111">
        <f>INDEX($D79:$CU79,MATCH(CR$4,$D$60:$CU$60,0))</f>
        <v>0</v>
      </c>
      <c r="CS32" s="111">
        <f>INDEX($D79:$CU79,MATCH(CS$4,$D$60:$CU$60,0))</f>
        <v>0</v>
      </c>
      <c r="CT32" s="111">
        <f>INDEX($D79:$CU79,MATCH(CT$4,$D$60:$CU$60,0))</f>
        <v>0</v>
      </c>
      <c r="CU32" s="111">
        <f>INDEX($D79:$CU79,MATCH(CU$4,$D$60:$CU$60,0))</f>
        <v>0</v>
      </c>
      <c r="CV32" s="111">
        <f>INDEX($D79:$CU79,MATCH(CV$4,$D$60:$CU$60,0))</f>
        <v>0</v>
      </c>
      <c r="CW32" s="111">
        <f>INDEX($D79:$CU79,MATCH(CW$4,$D$60:$CU$60,0))</f>
        <v>0</v>
      </c>
      <c r="CX32" s="111">
        <f>INDEX($D79:$CU79,MATCH(CX$4,$D$60:$CU$60,0))</f>
        <v>0</v>
      </c>
      <c r="CY32" s="111">
        <f>INDEX($D79:$CU79,MATCH(CY$4,$D$60:$CU$60,0))</f>
        <v>0</v>
      </c>
      <c r="CZ32" s="111">
        <f>INDEX($D79:$CU79,MATCH(CZ$4,$D$60:$CU$60,0))</f>
        <v>0</v>
      </c>
      <c r="DA32" s="111">
        <f>INDEX($D79:$CU79,MATCH(DA$4,$D$60:$CU$60,0))</f>
        <v>0</v>
      </c>
      <c r="DB32" s="111">
        <f>INDEX($D79:$CU79,MATCH(DB$4,$D$60:$CU$60,0))</f>
        <v>0</v>
      </c>
      <c r="DC32" s="109">
        <f>SUM(CP32:DB32)</f>
        <v>0</v>
      </c>
    </row>
    <row r="33" spans="2:107" s="28" customFormat="1" outlineLevel="1">
      <c r="B33" s="149" t="str">
        <f t="shared" ref="B33:B34" si="111">B27</f>
        <v>PaaS Phase</v>
      </c>
      <c r="C33" s="203"/>
      <c r="D33" s="111">
        <f>INDEX($D80:$CU80,MATCH(D$4,$D$60:$CU$60,0))</f>
        <v>0</v>
      </c>
      <c r="E33" s="111">
        <f>INDEX($D80:$CU80,MATCH(E$4,$D$60:$CU$60,0))</f>
        <v>0</v>
      </c>
      <c r="F33" s="111">
        <f>INDEX($D80:$CU80,MATCH(F$4,$D$60:$CU$60,0))</f>
        <v>0</v>
      </c>
      <c r="G33" s="111">
        <f>INDEX($D80:$CU80,MATCH(G$4,$D$60:$CU$60,0))</f>
        <v>0</v>
      </c>
      <c r="H33" s="111">
        <f>INDEX($D80:$CU80,MATCH(H$4,$D$60:$CU$60,0))</f>
        <v>0</v>
      </c>
      <c r="I33" s="111">
        <f>INDEX($D80:$CU80,MATCH(I$4,$D$60:$CU$60,0))</f>
        <v>0</v>
      </c>
      <c r="J33" s="111">
        <f>INDEX($D80:$CU80,MATCH(J$4,$D$60:$CU$60,0))</f>
        <v>0</v>
      </c>
      <c r="K33" s="111">
        <f>INDEX($D80:$CU80,MATCH(K$4,$D$60:$CU$60,0))</f>
        <v>0</v>
      </c>
      <c r="L33" s="111">
        <f>INDEX($D80:$CU80,MATCH(L$4,$D$60:$CU$60,0))</f>
        <v>0</v>
      </c>
      <c r="M33" s="111">
        <f>INDEX($D80:$CU80,MATCH(M$4,$D$60:$CU$60,0))</f>
        <v>0</v>
      </c>
      <c r="N33" s="111">
        <f>INDEX($D80:$CU80,MATCH(N$4,$D$60:$CU$60,0))</f>
        <v>0</v>
      </c>
      <c r="O33" s="111">
        <f>INDEX($D80:$CU80,MATCH(O$4,$D$60:$CU$60,0))</f>
        <v>0</v>
      </c>
      <c r="P33" s="109">
        <f>SUM(C33:O33)</f>
        <v>0</v>
      </c>
      <c r="Q33" s="111">
        <f>INDEX($D80:$CU80,MATCH(Q$4,$D$60:$CU$60,0))</f>
        <v>0</v>
      </c>
      <c r="R33" s="111">
        <f>INDEX($D80:$CU80,MATCH(R$4,$D$60:$CU$60,0))</f>
        <v>0</v>
      </c>
      <c r="S33" s="111">
        <f>INDEX($D80:$CU80,MATCH(S$4,$D$60:$CU$60,0))</f>
        <v>0</v>
      </c>
      <c r="T33" s="111">
        <f>INDEX($D80:$CU80,MATCH(T$4,$D$60:$CU$60,0))</f>
        <v>0</v>
      </c>
      <c r="U33" s="111">
        <f>INDEX($D80:$CU80,MATCH(U$4,$D$60:$CU$60,0))</f>
        <v>0</v>
      </c>
      <c r="V33" s="111">
        <f>INDEX($D80:$CU80,MATCH(V$4,$D$60:$CU$60,0))</f>
        <v>0</v>
      </c>
      <c r="W33" s="111">
        <f>INDEX($D80:$CU80,MATCH(W$4,$D$60:$CU$60,0))</f>
        <v>0</v>
      </c>
      <c r="X33" s="111">
        <f>INDEX($D80:$CU80,MATCH(X$4,$D$60:$CU$60,0))</f>
        <v>0</v>
      </c>
      <c r="Y33" s="111">
        <f>INDEX($D80:$CU80,MATCH(Y$4,$D$60:$CU$60,0))</f>
        <v>0</v>
      </c>
      <c r="Z33" s="111">
        <f>INDEX($D80:$CU80,MATCH(Z$4,$D$60:$CU$60,0))</f>
        <v>0</v>
      </c>
      <c r="AA33" s="111">
        <f>INDEX($D80:$CU80,MATCH(AA$4,$D$60:$CU$60,0))</f>
        <v>0</v>
      </c>
      <c r="AB33" s="111">
        <f>INDEX($D80:$CU80,MATCH(AB$4,$D$60:$CU$60,0))</f>
        <v>0</v>
      </c>
      <c r="AC33" s="109">
        <f>SUM(P33:AB33)</f>
        <v>0</v>
      </c>
      <c r="AD33" s="111">
        <f>INDEX($D80:$CU80,MATCH(AD$4,$D$60:$CU$60,0))</f>
        <v>0</v>
      </c>
      <c r="AE33" s="111">
        <f>INDEX($D80:$CU80,MATCH(AE$4,$D$60:$CU$60,0))</f>
        <v>0</v>
      </c>
      <c r="AF33" s="111">
        <f>INDEX($D80:$CU80,MATCH(AF$4,$D$60:$CU$60,0))</f>
        <v>0</v>
      </c>
      <c r="AG33" s="111">
        <f>INDEX($D80:$CU80,MATCH(AG$4,$D$60:$CU$60,0))</f>
        <v>0</v>
      </c>
      <c r="AH33" s="111">
        <f>INDEX($D80:$CU80,MATCH(AH$4,$D$60:$CU$60,0))</f>
        <v>0</v>
      </c>
      <c r="AI33" s="111">
        <f>INDEX($D80:$CU80,MATCH(AI$4,$D$60:$CU$60,0))</f>
        <v>0</v>
      </c>
      <c r="AJ33" s="111">
        <f>INDEX($D80:$CU80,MATCH(AJ$4,$D$60:$CU$60,0))</f>
        <v>0</v>
      </c>
      <c r="AK33" s="111">
        <f>INDEX($D80:$CU80,MATCH(AK$4,$D$60:$CU$60,0))</f>
        <v>0</v>
      </c>
      <c r="AL33" s="111">
        <f>INDEX($D80:$CU80,MATCH(AL$4,$D$60:$CU$60,0))</f>
        <v>0</v>
      </c>
      <c r="AM33" s="111">
        <f>INDEX($D80:$CU80,MATCH(AM$4,$D$60:$CU$60,0))</f>
        <v>0</v>
      </c>
      <c r="AN33" s="111">
        <f>INDEX($D80:$CU80,MATCH(AN$4,$D$60:$CU$60,0))</f>
        <v>0</v>
      </c>
      <c r="AO33" s="111">
        <f>INDEX($D80:$CU80,MATCH(AO$4,$D$60:$CU$60,0))</f>
        <v>0</v>
      </c>
      <c r="AP33" s="109">
        <f>SUM(AC33:AO33)</f>
        <v>0</v>
      </c>
      <c r="AQ33" s="111">
        <f>INDEX($D80:$CU80,MATCH(AQ$4,$D$60:$CU$60,0))</f>
        <v>0</v>
      </c>
      <c r="AR33" s="111">
        <f>INDEX($D80:$CU80,MATCH(AR$4,$D$60:$CU$60,0))</f>
        <v>0</v>
      </c>
      <c r="AS33" s="111">
        <f>INDEX($D80:$CU80,MATCH(AS$4,$D$60:$CU$60,0))</f>
        <v>0</v>
      </c>
      <c r="AT33" s="111">
        <f>INDEX($D80:$CU80,MATCH(AT$4,$D$60:$CU$60,0))</f>
        <v>0</v>
      </c>
      <c r="AU33" s="111">
        <f>INDEX($D80:$CU80,MATCH(AU$4,$D$60:$CU$60,0))</f>
        <v>0</v>
      </c>
      <c r="AV33" s="111">
        <f>INDEX($D80:$CU80,MATCH(AV$4,$D$60:$CU$60,0))</f>
        <v>0</v>
      </c>
      <c r="AW33" s="111">
        <f>INDEX($D80:$CU80,MATCH(AW$4,$D$60:$CU$60,0))</f>
        <v>0</v>
      </c>
      <c r="AX33" s="111">
        <f>INDEX($D80:$CU80,MATCH(AX$4,$D$60:$CU$60,0))</f>
        <v>0</v>
      </c>
      <c r="AY33" s="111">
        <f>INDEX($D80:$CU80,MATCH(AY$4,$D$60:$CU$60,0))</f>
        <v>0</v>
      </c>
      <c r="AZ33" s="111">
        <f>INDEX($D80:$CU80,MATCH(AZ$4,$D$60:$CU$60,0))</f>
        <v>0</v>
      </c>
      <c r="BA33" s="111">
        <f>INDEX($D80:$CU80,MATCH(BA$4,$D$60:$CU$60,0))</f>
        <v>0</v>
      </c>
      <c r="BB33" s="111">
        <f>INDEX($D80:$CU80,MATCH(BB$4,$D$60:$CU$60,0))</f>
        <v>0</v>
      </c>
      <c r="BC33" s="109">
        <f>SUM(AP33:BB33)</f>
        <v>0</v>
      </c>
      <c r="BD33" s="111">
        <f>INDEX($D80:$CU80,MATCH(BD$4,$D$60:$CU$60,0))</f>
        <v>0</v>
      </c>
      <c r="BE33" s="111">
        <f>INDEX($D80:$CU80,MATCH(BE$4,$D$60:$CU$60,0))</f>
        <v>0</v>
      </c>
      <c r="BF33" s="111">
        <f>INDEX($D80:$CU80,MATCH(BF$4,$D$60:$CU$60,0))</f>
        <v>0</v>
      </c>
      <c r="BG33" s="111">
        <f>INDEX($D80:$CU80,MATCH(BG$4,$D$60:$CU$60,0))</f>
        <v>0</v>
      </c>
      <c r="BH33" s="111">
        <f>INDEX($D80:$CU80,MATCH(BH$4,$D$60:$CU$60,0))</f>
        <v>0</v>
      </c>
      <c r="BI33" s="111">
        <f>INDEX($D80:$CU80,MATCH(BI$4,$D$60:$CU$60,0))</f>
        <v>0</v>
      </c>
      <c r="BJ33" s="111">
        <f>INDEX($D80:$CU80,MATCH(BJ$4,$D$60:$CU$60,0))</f>
        <v>0</v>
      </c>
      <c r="BK33" s="111">
        <f>INDEX($D80:$CU80,MATCH(BK$4,$D$60:$CU$60,0))</f>
        <v>0</v>
      </c>
      <c r="BL33" s="111">
        <f>INDEX($D80:$CU80,MATCH(BL$4,$D$60:$CU$60,0))</f>
        <v>0</v>
      </c>
      <c r="BM33" s="111">
        <f>INDEX($D80:$CU80,MATCH(BM$4,$D$60:$CU$60,0))</f>
        <v>0</v>
      </c>
      <c r="BN33" s="111">
        <f>INDEX($D80:$CU80,MATCH(BN$4,$D$60:$CU$60,0))</f>
        <v>0</v>
      </c>
      <c r="BO33" s="111">
        <f>INDEX($D80:$CU80,MATCH(BO$4,$D$60:$CU$60,0))</f>
        <v>0</v>
      </c>
      <c r="BP33" s="109">
        <f>SUM(BC33:BO33)</f>
        <v>0</v>
      </c>
      <c r="BQ33" s="111">
        <f>INDEX($D80:$CU80,MATCH(BQ$4,$D$60:$CU$60,0))</f>
        <v>0</v>
      </c>
      <c r="BR33" s="111">
        <f>INDEX($D80:$CU80,MATCH(BR$4,$D$60:$CU$60,0))</f>
        <v>0</v>
      </c>
      <c r="BS33" s="111">
        <f>INDEX($D80:$CU80,MATCH(BS$4,$D$60:$CU$60,0))</f>
        <v>0</v>
      </c>
      <c r="BT33" s="111">
        <f>INDEX($D80:$CU80,MATCH(BT$4,$D$60:$CU$60,0))</f>
        <v>0</v>
      </c>
      <c r="BU33" s="111">
        <f>INDEX($D80:$CU80,MATCH(BU$4,$D$60:$CU$60,0))</f>
        <v>0</v>
      </c>
      <c r="BV33" s="111">
        <f>INDEX($D80:$CU80,MATCH(BV$4,$D$60:$CU$60,0))</f>
        <v>0</v>
      </c>
      <c r="BW33" s="111">
        <f>INDEX($D80:$CU80,MATCH(BW$4,$D$60:$CU$60,0))</f>
        <v>0</v>
      </c>
      <c r="BX33" s="111">
        <f>INDEX($D80:$CU80,MATCH(BX$4,$D$60:$CU$60,0))</f>
        <v>0</v>
      </c>
      <c r="BY33" s="111">
        <f>INDEX($D80:$CU80,MATCH(BY$4,$D$60:$CU$60,0))</f>
        <v>0</v>
      </c>
      <c r="BZ33" s="111">
        <f>INDEX($D80:$CU80,MATCH(BZ$4,$D$60:$CU$60,0))</f>
        <v>0</v>
      </c>
      <c r="CA33" s="111">
        <f>INDEX($D80:$CU80,MATCH(CA$4,$D$60:$CU$60,0))</f>
        <v>0</v>
      </c>
      <c r="CB33" s="111">
        <f>INDEX($D80:$CU80,MATCH(CB$4,$D$60:$CU$60,0))</f>
        <v>0</v>
      </c>
      <c r="CC33" s="109">
        <f>SUM(BP33:CB33)</f>
        <v>0</v>
      </c>
      <c r="CD33" s="111">
        <f>INDEX($D80:$CU80,MATCH(CD$4,$D$60:$CU$60,0))</f>
        <v>0</v>
      </c>
      <c r="CE33" s="111">
        <f>INDEX($D80:$CU80,MATCH(CE$4,$D$60:$CU$60,0))</f>
        <v>0</v>
      </c>
      <c r="CF33" s="111">
        <f>INDEX($D80:$CU80,MATCH(CF$4,$D$60:$CU$60,0))</f>
        <v>0</v>
      </c>
      <c r="CG33" s="111">
        <f>INDEX($D80:$CU80,MATCH(CG$4,$D$60:$CU$60,0))</f>
        <v>0</v>
      </c>
      <c r="CH33" s="111">
        <f>INDEX($D80:$CU80,MATCH(CH$4,$D$60:$CU$60,0))</f>
        <v>0</v>
      </c>
      <c r="CI33" s="111">
        <f>INDEX($D80:$CU80,MATCH(CI$4,$D$60:$CU$60,0))</f>
        <v>0</v>
      </c>
      <c r="CJ33" s="111">
        <f>INDEX($D80:$CU80,MATCH(CJ$4,$D$60:$CU$60,0))</f>
        <v>0</v>
      </c>
      <c r="CK33" s="111">
        <f>INDEX($D80:$CU80,MATCH(CK$4,$D$60:$CU$60,0))</f>
        <v>0</v>
      </c>
      <c r="CL33" s="111">
        <f>INDEX($D80:$CU80,MATCH(CL$4,$D$60:$CU$60,0))</f>
        <v>0</v>
      </c>
      <c r="CM33" s="111">
        <f>INDEX($D80:$CU80,MATCH(CM$4,$D$60:$CU$60,0))</f>
        <v>0</v>
      </c>
      <c r="CN33" s="111">
        <f>INDEX($D80:$CU80,MATCH(CN$4,$D$60:$CU$60,0))</f>
        <v>0</v>
      </c>
      <c r="CO33" s="111">
        <f>INDEX($D80:$CU80,MATCH(CO$4,$D$60:$CU$60,0))</f>
        <v>0</v>
      </c>
      <c r="CP33" s="109">
        <f>SUM(CC33:CO33)</f>
        <v>0</v>
      </c>
      <c r="CQ33" s="111">
        <f>INDEX($D80:$CU80,MATCH(CQ$4,$D$60:$CU$60,0))</f>
        <v>0</v>
      </c>
      <c r="CR33" s="111">
        <f>INDEX($D80:$CU80,MATCH(CR$4,$D$60:$CU$60,0))</f>
        <v>0</v>
      </c>
      <c r="CS33" s="111">
        <f>INDEX($D80:$CU80,MATCH(CS$4,$D$60:$CU$60,0))</f>
        <v>0</v>
      </c>
      <c r="CT33" s="111">
        <f>INDEX($D80:$CU80,MATCH(CT$4,$D$60:$CU$60,0))</f>
        <v>0</v>
      </c>
      <c r="CU33" s="111">
        <f>INDEX($D80:$CU80,MATCH(CU$4,$D$60:$CU$60,0))</f>
        <v>0</v>
      </c>
      <c r="CV33" s="111">
        <f>INDEX($D80:$CU80,MATCH(CV$4,$D$60:$CU$60,0))</f>
        <v>0</v>
      </c>
      <c r="CW33" s="111">
        <f>INDEX($D80:$CU80,MATCH(CW$4,$D$60:$CU$60,0))</f>
        <v>0</v>
      </c>
      <c r="CX33" s="111">
        <f>INDEX($D80:$CU80,MATCH(CX$4,$D$60:$CU$60,0))</f>
        <v>0</v>
      </c>
      <c r="CY33" s="111">
        <f>INDEX($D80:$CU80,MATCH(CY$4,$D$60:$CU$60,0))</f>
        <v>0</v>
      </c>
      <c r="CZ33" s="111">
        <f>INDEX($D80:$CU80,MATCH(CZ$4,$D$60:$CU$60,0))</f>
        <v>0</v>
      </c>
      <c r="DA33" s="111">
        <f>INDEX($D80:$CU80,MATCH(DA$4,$D$60:$CU$60,0))</f>
        <v>0</v>
      </c>
      <c r="DB33" s="111">
        <f>INDEX($D80:$CU80,MATCH(DB$4,$D$60:$CU$60,0))</f>
        <v>0</v>
      </c>
      <c r="DC33" s="109">
        <f>SUM(CP33:DB33)</f>
        <v>0</v>
      </c>
    </row>
    <row r="34" spans="2:107" s="28" customFormat="1" outlineLevel="1">
      <c r="B34" s="149" t="str">
        <f t="shared" si="111"/>
        <v>Baas Phase</v>
      </c>
      <c r="C34" s="203"/>
      <c r="D34" s="111">
        <f>INDEX($D81:$CU81,MATCH(D$4,$D$60:$CU$60,0))</f>
        <v>0</v>
      </c>
      <c r="E34" s="111">
        <f>INDEX($D81:$CU81,MATCH(E$4,$D$60:$CU$60,0))</f>
        <v>0</v>
      </c>
      <c r="F34" s="111">
        <f>INDEX($D81:$CU81,MATCH(F$4,$D$60:$CU$60,0))</f>
        <v>0</v>
      </c>
      <c r="G34" s="111">
        <f>INDEX($D81:$CU81,MATCH(G$4,$D$60:$CU$60,0))</f>
        <v>0</v>
      </c>
      <c r="H34" s="111">
        <f>INDEX($D81:$CU81,MATCH(H$4,$D$60:$CU$60,0))</f>
        <v>0</v>
      </c>
      <c r="I34" s="111">
        <f>INDEX($D81:$CU81,MATCH(I$4,$D$60:$CU$60,0))</f>
        <v>0</v>
      </c>
      <c r="J34" s="111">
        <f>INDEX($D81:$CU81,MATCH(J$4,$D$60:$CU$60,0))</f>
        <v>0</v>
      </c>
      <c r="K34" s="111">
        <f>INDEX($D81:$CU81,MATCH(K$4,$D$60:$CU$60,0))</f>
        <v>0</v>
      </c>
      <c r="L34" s="111">
        <f>INDEX($D81:$CU81,MATCH(L$4,$D$60:$CU$60,0))</f>
        <v>0</v>
      </c>
      <c r="M34" s="111">
        <f>INDEX($D81:$CU81,MATCH(M$4,$D$60:$CU$60,0))</f>
        <v>0</v>
      </c>
      <c r="N34" s="111">
        <f>INDEX($D81:$CU81,MATCH(N$4,$D$60:$CU$60,0))</f>
        <v>0</v>
      </c>
      <c r="O34" s="111">
        <f>INDEX($D81:$CU81,MATCH(O$4,$D$60:$CU$60,0))</f>
        <v>0</v>
      </c>
      <c r="P34" s="109">
        <f t="shared" ref="P34" si="112">SUM(C34:O34)</f>
        <v>0</v>
      </c>
      <c r="Q34" s="111">
        <f>INDEX($D81:$CU81,MATCH(Q$4,$D$60:$CU$60,0))</f>
        <v>0</v>
      </c>
      <c r="R34" s="111">
        <f>INDEX($D81:$CU81,MATCH(R$4,$D$60:$CU$60,0))</f>
        <v>0</v>
      </c>
      <c r="S34" s="111">
        <f>INDEX($D81:$CU81,MATCH(S$4,$D$60:$CU$60,0))</f>
        <v>0</v>
      </c>
      <c r="T34" s="111">
        <f>INDEX($D81:$CU81,MATCH(T$4,$D$60:$CU$60,0))</f>
        <v>0</v>
      </c>
      <c r="U34" s="111">
        <f>INDEX($D81:$CU81,MATCH(U$4,$D$60:$CU$60,0))</f>
        <v>0</v>
      </c>
      <c r="V34" s="111">
        <f>INDEX($D81:$CU81,MATCH(V$4,$D$60:$CU$60,0))</f>
        <v>0</v>
      </c>
      <c r="W34" s="111">
        <f>INDEX($D81:$CU81,MATCH(W$4,$D$60:$CU$60,0))</f>
        <v>0</v>
      </c>
      <c r="X34" s="111">
        <f>INDEX($D81:$CU81,MATCH(X$4,$D$60:$CU$60,0))</f>
        <v>0</v>
      </c>
      <c r="Y34" s="111">
        <f>INDEX($D81:$CU81,MATCH(Y$4,$D$60:$CU$60,0))</f>
        <v>0</v>
      </c>
      <c r="Z34" s="111">
        <f>INDEX($D81:$CU81,MATCH(Z$4,$D$60:$CU$60,0))</f>
        <v>0</v>
      </c>
      <c r="AA34" s="111">
        <f>INDEX($D81:$CU81,MATCH(AA$4,$D$60:$CU$60,0))</f>
        <v>0</v>
      </c>
      <c r="AB34" s="111">
        <f>INDEX($D81:$CU81,MATCH(AB$4,$D$60:$CU$60,0))</f>
        <v>0</v>
      </c>
      <c r="AC34" s="109">
        <f t="shared" ref="AC34" si="113">SUM(P34:AB34)</f>
        <v>0</v>
      </c>
      <c r="AD34" s="111">
        <f>INDEX($D81:$CU81,MATCH(AD$4,$D$60:$CU$60,0))</f>
        <v>0</v>
      </c>
      <c r="AE34" s="111">
        <f>INDEX($D81:$CU81,MATCH(AE$4,$D$60:$CU$60,0))</f>
        <v>0</v>
      </c>
      <c r="AF34" s="111">
        <f>INDEX($D81:$CU81,MATCH(AF$4,$D$60:$CU$60,0))</f>
        <v>0</v>
      </c>
      <c r="AG34" s="111">
        <f>INDEX($D81:$CU81,MATCH(AG$4,$D$60:$CU$60,0))</f>
        <v>0</v>
      </c>
      <c r="AH34" s="111">
        <f>INDEX($D81:$CU81,MATCH(AH$4,$D$60:$CU$60,0))</f>
        <v>0</v>
      </c>
      <c r="AI34" s="111">
        <f>INDEX($D81:$CU81,MATCH(AI$4,$D$60:$CU$60,0))</f>
        <v>0</v>
      </c>
      <c r="AJ34" s="111">
        <f>INDEX($D81:$CU81,MATCH(AJ$4,$D$60:$CU$60,0))</f>
        <v>0</v>
      </c>
      <c r="AK34" s="111">
        <f>INDEX($D81:$CU81,MATCH(AK$4,$D$60:$CU$60,0))</f>
        <v>0</v>
      </c>
      <c r="AL34" s="111">
        <f>INDEX($D81:$CU81,MATCH(AL$4,$D$60:$CU$60,0))</f>
        <v>0</v>
      </c>
      <c r="AM34" s="111">
        <f>INDEX($D81:$CU81,MATCH(AM$4,$D$60:$CU$60,0))</f>
        <v>0</v>
      </c>
      <c r="AN34" s="111">
        <f>INDEX($D81:$CU81,MATCH(AN$4,$D$60:$CU$60,0))</f>
        <v>0</v>
      </c>
      <c r="AO34" s="111">
        <f>INDEX($D81:$CU81,MATCH(AO$4,$D$60:$CU$60,0))</f>
        <v>0</v>
      </c>
      <c r="AP34" s="109">
        <f t="shared" ref="AP34" si="114">SUM(AC34:AO34)</f>
        <v>0</v>
      </c>
      <c r="AQ34" s="111">
        <f>INDEX($D81:$CU81,MATCH(AQ$4,$D$60:$CU$60,0))</f>
        <v>0</v>
      </c>
      <c r="AR34" s="111">
        <f>INDEX($D81:$CU81,MATCH(AR$4,$D$60:$CU$60,0))</f>
        <v>0</v>
      </c>
      <c r="AS34" s="111">
        <f>INDEX($D81:$CU81,MATCH(AS$4,$D$60:$CU$60,0))</f>
        <v>0</v>
      </c>
      <c r="AT34" s="111">
        <f>INDEX($D81:$CU81,MATCH(AT$4,$D$60:$CU$60,0))</f>
        <v>0</v>
      </c>
      <c r="AU34" s="111">
        <f>INDEX($D81:$CU81,MATCH(AU$4,$D$60:$CU$60,0))</f>
        <v>0</v>
      </c>
      <c r="AV34" s="111">
        <f>INDEX($D81:$CU81,MATCH(AV$4,$D$60:$CU$60,0))</f>
        <v>0</v>
      </c>
      <c r="AW34" s="111">
        <f>INDEX($D81:$CU81,MATCH(AW$4,$D$60:$CU$60,0))</f>
        <v>0</v>
      </c>
      <c r="AX34" s="111">
        <f>INDEX($D81:$CU81,MATCH(AX$4,$D$60:$CU$60,0))</f>
        <v>0</v>
      </c>
      <c r="AY34" s="111">
        <f>INDEX($D81:$CU81,MATCH(AY$4,$D$60:$CU$60,0))</f>
        <v>0</v>
      </c>
      <c r="AZ34" s="111">
        <f>INDEX($D81:$CU81,MATCH(AZ$4,$D$60:$CU$60,0))</f>
        <v>0</v>
      </c>
      <c r="BA34" s="111">
        <f>INDEX($D81:$CU81,MATCH(BA$4,$D$60:$CU$60,0))</f>
        <v>0</v>
      </c>
      <c r="BB34" s="111">
        <f>INDEX($D81:$CU81,MATCH(BB$4,$D$60:$CU$60,0))</f>
        <v>0</v>
      </c>
      <c r="BC34" s="109">
        <f t="shared" ref="BC34" si="115">SUM(AP34:BB34)</f>
        <v>0</v>
      </c>
      <c r="BD34" s="111">
        <f>INDEX($D81:$CU81,MATCH(BD$4,$D$60:$CU$60,0))</f>
        <v>0</v>
      </c>
      <c r="BE34" s="111">
        <f>INDEX($D81:$CU81,MATCH(BE$4,$D$60:$CU$60,0))</f>
        <v>0</v>
      </c>
      <c r="BF34" s="111">
        <f>INDEX($D81:$CU81,MATCH(BF$4,$D$60:$CU$60,0))</f>
        <v>0</v>
      </c>
      <c r="BG34" s="111">
        <f>INDEX($D81:$CU81,MATCH(BG$4,$D$60:$CU$60,0))</f>
        <v>0</v>
      </c>
      <c r="BH34" s="111">
        <f>INDEX($D81:$CU81,MATCH(BH$4,$D$60:$CU$60,0))</f>
        <v>0</v>
      </c>
      <c r="BI34" s="111">
        <f>INDEX($D81:$CU81,MATCH(BI$4,$D$60:$CU$60,0))</f>
        <v>0</v>
      </c>
      <c r="BJ34" s="111">
        <f>INDEX($D81:$CU81,MATCH(BJ$4,$D$60:$CU$60,0))</f>
        <v>0</v>
      </c>
      <c r="BK34" s="111">
        <f>INDEX($D81:$CU81,MATCH(BK$4,$D$60:$CU$60,0))</f>
        <v>0</v>
      </c>
      <c r="BL34" s="111">
        <f>INDEX($D81:$CU81,MATCH(BL$4,$D$60:$CU$60,0))</f>
        <v>0</v>
      </c>
      <c r="BM34" s="111">
        <f>INDEX($D81:$CU81,MATCH(BM$4,$D$60:$CU$60,0))</f>
        <v>0</v>
      </c>
      <c r="BN34" s="111">
        <f>INDEX($D81:$CU81,MATCH(BN$4,$D$60:$CU$60,0))</f>
        <v>0</v>
      </c>
      <c r="BO34" s="111">
        <f>INDEX($D81:$CU81,MATCH(BO$4,$D$60:$CU$60,0))</f>
        <v>0</v>
      </c>
      <c r="BP34" s="109">
        <f t="shared" ref="BP34" si="116">SUM(BC34:BO34)</f>
        <v>0</v>
      </c>
      <c r="BQ34" s="111">
        <f>INDEX($D81:$CU81,MATCH(BQ$4,$D$60:$CU$60,0))</f>
        <v>0</v>
      </c>
      <c r="BR34" s="111">
        <f>INDEX($D81:$CU81,MATCH(BR$4,$D$60:$CU$60,0))</f>
        <v>0</v>
      </c>
      <c r="BS34" s="111">
        <f>INDEX($D81:$CU81,MATCH(BS$4,$D$60:$CU$60,0))</f>
        <v>0</v>
      </c>
      <c r="BT34" s="111">
        <f>INDEX($D81:$CU81,MATCH(BT$4,$D$60:$CU$60,0))</f>
        <v>0</v>
      </c>
      <c r="BU34" s="111">
        <f>INDEX($D81:$CU81,MATCH(BU$4,$D$60:$CU$60,0))</f>
        <v>0</v>
      </c>
      <c r="BV34" s="111">
        <f>INDEX($D81:$CU81,MATCH(BV$4,$D$60:$CU$60,0))</f>
        <v>0</v>
      </c>
      <c r="BW34" s="111">
        <f>INDEX($D81:$CU81,MATCH(BW$4,$D$60:$CU$60,0))</f>
        <v>0</v>
      </c>
      <c r="BX34" s="111">
        <f>INDEX($D81:$CU81,MATCH(BX$4,$D$60:$CU$60,0))</f>
        <v>0</v>
      </c>
      <c r="BY34" s="111">
        <f>INDEX($D81:$CU81,MATCH(BY$4,$D$60:$CU$60,0))</f>
        <v>0</v>
      </c>
      <c r="BZ34" s="111">
        <f>INDEX($D81:$CU81,MATCH(BZ$4,$D$60:$CU$60,0))</f>
        <v>0</v>
      </c>
      <c r="CA34" s="111">
        <f>INDEX($D81:$CU81,MATCH(CA$4,$D$60:$CU$60,0))</f>
        <v>0</v>
      </c>
      <c r="CB34" s="111">
        <f>INDEX($D81:$CU81,MATCH(CB$4,$D$60:$CU$60,0))</f>
        <v>0</v>
      </c>
      <c r="CC34" s="109">
        <f t="shared" ref="CC34" si="117">SUM(BP34:CB34)</f>
        <v>0</v>
      </c>
      <c r="CD34" s="111">
        <f>INDEX($D81:$CU81,MATCH(CD$4,$D$60:$CU$60,0))</f>
        <v>0</v>
      </c>
      <c r="CE34" s="111">
        <f>INDEX($D81:$CU81,MATCH(CE$4,$D$60:$CU$60,0))</f>
        <v>0</v>
      </c>
      <c r="CF34" s="111">
        <f>INDEX($D81:$CU81,MATCH(CF$4,$D$60:$CU$60,0))</f>
        <v>0</v>
      </c>
      <c r="CG34" s="111">
        <f>INDEX($D81:$CU81,MATCH(CG$4,$D$60:$CU$60,0))</f>
        <v>0</v>
      </c>
      <c r="CH34" s="111">
        <f>INDEX($D81:$CU81,MATCH(CH$4,$D$60:$CU$60,0))</f>
        <v>0</v>
      </c>
      <c r="CI34" s="111">
        <f>INDEX($D81:$CU81,MATCH(CI$4,$D$60:$CU$60,0))</f>
        <v>0</v>
      </c>
      <c r="CJ34" s="111">
        <f>INDEX($D81:$CU81,MATCH(CJ$4,$D$60:$CU$60,0))</f>
        <v>0</v>
      </c>
      <c r="CK34" s="111">
        <f>INDEX($D81:$CU81,MATCH(CK$4,$D$60:$CU$60,0))</f>
        <v>0</v>
      </c>
      <c r="CL34" s="111">
        <f>INDEX($D81:$CU81,MATCH(CL$4,$D$60:$CU$60,0))</f>
        <v>0</v>
      </c>
      <c r="CM34" s="111">
        <f>INDEX($D81:$CU81,MATCH(CM$4,$D$60:$CU$60,0))</f>
        <v>0</v>
      </c>
      <c r="CN34" s="111">
        <f>INDEX($D81:$CU81,MATCH(CN$4,$D$60:$CU$60,0))</f>
        <v>0</v>
      </c>
      <c r="CO34" s="111">
        <f>INDEX($D81:$CU81,MATCH(CO$4,$D$60:$CU$60,0))</f>
        <v>0</v>
      </c>
      <c r="CP34" s="109">
        <f t="shared" ref="CP34" si="118">SUM(CC34:CO34)</f>
        <v>0</v>
      </c>
      <c r="CQ34" s="111">
        <f>INDEX($D81:$CU81,MATCH(CQ$4,$D$60:$CU$60,0))</f>
        <v>0</v>
      </c>
      <c r="CR34" s="111">
        <f>INDEX($D81:$CU81,MATCH(CR$4,$D$60:$CU$60,0))</f>
        <v>0</v>
      </c>
      <c r="CS34" s="111">
        <f>INDEX($D81:$CU81,MATCH(CS$4,$D$60:$CU$60,0))</f>
        <v>0</v>
      </c>
      <c r="CT34" s="111">
        <f>INDEX($D81:$CU81,MATCH(CT$4,$D$60:$CU$60,0))</f>
        <v>0</v>
      </c>
      <c r="CU34" s="111">
        <f>INDEX($D81:$CU81,MATCH(CU$4,$D$60:$CU$60,0))</f>
        <v>0</v>
      </c>
      <c r="CV34" s="111">
        <f>INDEX($D81:$CU81,MATCH(CV$4,$D$60:$CU$60,0))</f>
        <v>0</v>
      </c>
      <c r="CW34" s="111">
        <f>INDEX($D81:$CU81,MATCH(CW$4,$D$60:$CU$60,0))</f>
        <v>0</v>
      </c>
      <c r="CX34" s="111">
        <f>INDEX($D81:$CU81,MATCH(CX$4,$D$60:$CU$60,0))</f>
        <v>0</v>
      </c>
      <c r="CY34" s="111">
        <f>INDEX($D81:$CU81,MATCH(CY$4,$D$60:$CU$60,0))</f>
        <v>0</v>
      </c>
      <c r="CZ34" s="111">
        <f>INDEX($D81:$CU81,MATCH(CZ$4,$D$60:$CU$60,0))</f>
        <v>0</v>
      </c>
      <c r="DA34" s="111">
        <f>INDEX($D81:$CU81,MATCH(DA$4,$D$60:$CU$60,0))</f>
        <v>0</v>
      </c>
      <c r="DB34" s="111">
        <f>INDEX($D81:$CU81,MATCH(DB$4,$D$60:$CU$60,0))</f>
        <v>0</v>
      </c>
      <c r="DC34" s="109">
        <f t="shared" ref="DC34" si="119">SUM(CP34:DB34)</f>
        <v>0</v>
      </c>
    </row>
    <row r="35" spans="2:107" s="28" customFormat="1" outlineLevel="1">
      <c r="B35" s="151"/>
      <c r="C35" s="205"/>
      <c r="D35" s="206"/>
      <c r="E35" s="206"/>
      <c r="F35" s="206"/>
      <c r="G35" s="206"/>
      <c r="H35" s="206"/>
      <c r="I35" s="206"/>
      <c r="J35" s="206"/>
      <c r="K35" s="206"/>
      <c r="L35" s="206"/>
      <c r="M35" s="206"/>
      <c r="N35" s="206"/>
      <c r="O35" s="206"/>
      <c r="P35" s="123"/>
      <c r="Q35" s="206"/>
      <c r="R35" s="206"/>
      <c r="S35" s="206"/>
      <c r="T35" s="206"/>
      <c r="U35" s="206"/>
      <c r="V35" s="206"/>
      <c r="W35" s="206"/>
      <c r="X35" s="206"/>
      <c r="Y35" s="206"/>
      <c r="Z35" s="206"/>
      <c r="AA35" s="206"/>
      <c r="AB35" s="206"/>
      <c r="AC35" s="123"/>
      <c r="AD35" s="206"/>
      <c r="AE35" s="206"/>
      <c r="AF35" s="206"/>
      <c r="AG35" s="206"/>
      <c r="AH35" s="206"/>
      <c r="AI35" s="206"/>
      <c r="AJ35" s="206"/>
      <c r="AK35" s="206"/>
      <c r="AL35" s="206"/>
      <c r="AM35" s="206"/>
      <c r="AN35" s="206"/>
      <c r="AO35" s="206"/>
      <c r="AP35" s="123"/>
      <c r="AQ35" s="206"/>
      <c r="AR35" s="206"/>
      <c r="AS35" s="206"/>
      <c r="AT35" s="206"/>
      <c r="AU35" s="206"/>
      <c r="AV35" s="206"/>
      <c r="AW35" s="206"/>
      <c r="AX35" s="206"/>
      <c r="AY35" s="206"/>
      <c r="AZ35" s="206"/>
      <c r="BA35" s="206"/>
      <c r="BB35" s="206"/>
      <c r="BC35" s="123"/>
      <c r="BD35" s="206"/>
      <c r="BE35" s="206"/>
      <c r="BF35" s="206"/>
      <c r="BG35" s="206"/>
      <c r="BH35" s="206"/>
      <c r="BI35" s="206"/>
      <c r="BJ35" s="206"/>
      <c r="BK35" s="206"/>
      <c r="BL35" s="206"/>
      <c r="BM35" s="206"/>
      <c r="BN35" s="206"/>
      <c r="BO35" s="206"/>
      <c r="BP35" s="123"/>
      <c r="BQ35" s="206"/>
      <c r="BR35" s="206"/>
      <c r="BS35" s="206"/>
      <c r="BT35" s="206"/>
      <c r="BU35" s="206"/>
      <c r="BV35" s="206"/>
      <c r="BW35" s="206"/>
      <c r="BX35" s="206"/>
      <c r="BY35" s="206"/>
      <c r="BZ35" s="206"/>
      <c r="CA35" s="206"/>
      <c r="CB35" s="206"/>
      <c r="CC35" s="123"/>
      <c r="CD35" s="206"/>
      <c r="CE35" s="206"/>
      <c r="CF35" s="206"/>
      <c r="CG35" s="206"/>
      <c r="CH35" s="206"/>
      <c r="CI35" s="206"/>
      <c r="CJ35" s="206"/>
      <c r="CK35" s="206"/>
      <c r="CL35" s="206"/>
      <c r="CM35" s="206"/>
      <c r="CN35" s="206"/>
      <c r="CO35" s="206"/>
      <c r="CP35" s="123"/>
      <c r="CQ35" s="206"/>
      <c r="CR35" s="206"/>
      <c r="CS35" s="206"/>
      <c r="CT35" s="206"/>
      <c r="CU35" s="206"/>
      <c r="CV35" s="206"/>
      <c r="CW35" s="206"/>
      <c r="CX35" s="206"/>
      <c r="CY35" s="206"/>
      <c r="CZ35" s="206"/>
      <c r="DA35" s="206"/>
      <c r="DB35" s="206"/>
      <c r="DC35" s="123"/>
    </row>
    <row r="36" spans="2:107" s="28" customFormat="1">
      <c r="B36" s="213"/>
      <c r="C36" s="214"/>
      <c r="D36" s="215"/>
      <c r="E36" s="215"/>
      <c r="F36" s="215"/>
      <c r="G36" s="215"/>
      <c r="H36" s="215"/>
      <c r="I36" s="215"/>
      <c r="J36" s="214"/>
      <c r="K36" s="214"/>
      <c r="L36" s="214"/>
      <c r="M36" s="214"/>
      <c r="N36" s="214"/>
      <c r="O36" s="214"/>
      <c r="P36" s="214"/>
      <c r="Q36" s="215"/>
      <c r="R36" s="215"/>
      <c r="S36" s="215"/>
      <c r="T36" s="215"/>
      <c r="U36" s="215"/>
      <c r="V36" s="215"/>
      <c r="W36" s="214"/>
      <c r="X36" s="214"/>
      <c r="Y36" s="214"/>
      <c r="Z36" s="214"/>
      <c r="AA36" s="214"/>
      <c r="AB36" s="214"/>
      <c r="AC36" s="214"/>
      <c r="AD36" s="215"/>
      <c r="AE36" s="215"/>
      <c r="AF36" s="215"/>
      <c r="AG36" s="215"/>
      <c r="AH36" s="215"/>
      <c r="AI36" s="215"/>
      <c r="AJ36" s="214"/>
      <c r="AK36" s="214"/>
      <c r="AL36" s="214"/>
      <c r="AM36" s="214"/>
      <c r="AN36" s="214"/>
      <c r="AO36" s="214"/>
      <c r="AP36" s="214"/>
      <c r="AQ36" s="215"/>
      <c r="AR36" s="215"/>
      <c r="AS36" s="215"/>
      <c r="AT36" s="215"/>
      <c r="AU36" s="215"/>
      <c r="AV36" s="215"/>
      <c r="AW36" s="214"/>
      <c r="AX36" s="214"/>
      <c r="AY36" s="214"/>
      <c r="AZ36" s="214"/>
      <c r="BA36" s="214"/>
      <c r="BB36" s="214"/>
      <c r="BC36" s="214"/>
      <c r="BD36" s="215"/>
      <c r="BE36" s="215"/>
      <c r="BF36" s="215"/>
      <c r="BG36" s="215"/>
      <c r="BH36" s="215"/>
      <c r="BI36" s="215"/>
      <c r="BJ36" s="214"/>
      <c r="BK36" s="214"/>
      <c r="BL36" s="214"/>
      <c r="BM36" s="214"/>
      <c r="BN36" s="214"/>
      <c r="BO36" s="214"/>
      <c r="BP36" s="214"/>
      <c r="BQ36" s="215"/>
      <c r="BR36" s="215"/>
      <c r="BS36" s="215"/>
      <c r="BT36" s="215"/>
      <c r="BU36" s="215"/>
      <c r="BV36" s="215"/>
      <c r="BW36" s="214"/>
      <c r="BX36" s="214"/>
      <c r="BY36" s="214"/>
      <c r="BZ36" s="214"/>
      <c r="CA36" s="214"/>
      <c r="CB36" s="214"/>
      <c r="CC36" s="214"/>
      <c r="CD36" s="215"/>
      <c r="CE36" s="215"/>
      <c r="CF36" s="215"/>
      <c r="CG36" s="215"/>
      <c r="CH36" s="215"/>
      <c r="CI36" s="215"/>
      <c r="CJ36" s="214"/>
      <c r="CK36" s="214"/>
      <c r="CL36" s="214"/>
      <c r="CM36" s="214"/>
      <c r="CN36" s="214"/>
      <c r="CO36" s="214"/>
      <c r="CP36" s="214"/>
      <c r="CQ36" s="215"/>
      <c r="CR36" s="215"/>
      <c r="CS36" s="215"/>
      <c r="CT36" s="215"/>
      <c r="CU36" s="215"/>
      <c r="CV36" s="215"/>
      <c r="CW36" s="214"/>
      <c r="CX36" s="214"/>
      <c r="CY36" s="214"/>
      <c r="CZ36" s="214"/>
      <c r="DA36" s="214"/>
      <c r="DB36" s="214"/>
      <c r="DC36" s="214"/>
    </row>
    <row r="37" spans="2:107" s="28" customFormat="1">
      <c r="B37" s="212" t="s">
        <v>93</v>
      </c>
      <c r="C37" s="216"/>
      <c r="D37" s="201">
        <f t="shared" ref="D37:O37" si="120">SUM(D38:D41)</f>
        <v>0</v>
      </c>
      <c r="E37" s="201">
        <f t="shared" si="120"/>
        <v>0</v>
      </c>
      <c r="F37" s="201">
        <f t="shared" si="120"/>
        <v>0</v>
      </c>
      <c r="G37" s="201">
        <f t="shared" si="120"/>
        <v>0</v>
      </c>
      <c r="H37" s="201">
        <f t="shared" si="120"/>
        <v>0</v>
      </c>
      <c r="I37" s="201">
        <f t="shared" si="120"/>
        <v>0</v>
      </c>
      <c r="J37" s="201">
        <f t="shared" si="120"/>
        <v>0</v>
      </c>
      <c r="K37" s="201">
        <f t="shared" si="120"/>
        <v>0</v>
      </c>
      <c r="L37" s="201">
        <f t="shared" si="120"/>
        <v>0</v>
      </c>
      <c r="M37" s="201">
        <f t="shared" si="120"/>
        <v>0</v>
      </c>
      <c r="N37" s="201">
        <f t="shared" si="120"/>
        <v>0</v>
      </c>
      <c r="O37" s="201">
        <f t="shared" si="120"/>
        <v>0</v>
      </c>
      <c r="P37" s="202">
        <f>SUM(P38:P42)</f>
        <v>0</v>
      </c>
      <c r="Q37" s="201">
        <f t="shared" ref="Q37:AB37" si="121">SUM(Q38:Q41)</f>
        <v>0</v>
      </c>
      <c r="R37" s="201">
        <f t="shared" si="121"/>
        <v>0</v>
      </c>
      <c r="S37" s="201">
        <f t="shared" si="121"/>
        <v>0</v>
      </c>
      <c r="T37" s="201">
        <f t="shared" si="121"/>
        <v>0</v>
      </c>
      <c r="U37" s="201">
        <f t="shared" si="121"/>
        <v>0</v>
      </c>
      <c r="V37" s="201">
        <f t="shared" si="121"/>
        <v>0</v>
      </c>
      <c r="W37" s="201">
        <f t="shared" si="121"/>
        <v>0</v>
      </c>
      <c r="X37" s="201">
        <f t="shared" si="121"/>
        <v>0</v>
      </c>
      <c r="Y37" s="201">
        <f t="shared" si="121"/>
        <v>0</v>
      </c>
      <c r="Z37" s="201">
        <f t="shared" si="121"/>
        <v>0</v>
      </c>
      <c r="AA37" s="201">
        <f t="shared" si="121"/>
        <v>0</v>
      </c>
      <c r="AB37" s="201">
        <f t="shared" si="121"/>
        <v>0</v>
      </c>
      <c r="AC37" s="202">
        <f>SUM(AC38:AC42)</f>
        <v>0</v>
      </c>
      <c r="AD37" s="201">
        <f t="shared" ref="AD37:AO37" si="122">SUM(AD38:AD41)</f>
        <v>0</v>
      </c>
      <c r="AE37" s="201">
        <f t="shared" si="122"/>
        <v>0</v>
      </c>
      <c r="AF37" s="201">
        <f t="shared" si="122"/>
        <v>0</v>
      </c>
      <c r="AG37" s="201">
        <f t="shared" si="122"/>
        <v>0</v>
      </c>
      <c r="AH37" s="201">
        <f t="shared" si="122"/>
        <v>0</v>
      </c>
      <c r="AI37" s="201">
        <f t="shared" si="122"/>
        <v>0</v>
      </c>
      <c r="AJ37" s="201">
        <f t="shared" si="122"/>
        <v>0</v>
      </c>
      <c r="AK37" s="201">
        <f t="shared" si="122"/>
        <v>0</v>
      </c>
      <c r="AL37" s="201">
        <f t="shared" si="122"/>
        <v>0</v>
      </c>
      <c r="AM37" s="201">
        <f t="shared" si="122"/>
        <v>0</v>
      </c>
      <c r="AN37" s="201">
        <f t="shared" si="122"/>
        <v>0</v>
      </c>
      <c r="AO37" s="201">
        <f t="shared" si="122"/>
        <v>0</v>
      </c>
      <c r="AP37" s="202">
        <f>SUM(AP38:AP42)</f>
        <v>0</v>
      </c>
      <c r="AQ37" s="201">
        <f t="shared" ref="AQ37:BB37" si="123">SUM(AQ38:AQ41)</f>
        <v>0</v>
      </c>
      <c r="AR37" s="201">
        <f t="shared" si="123"/>
        <v>0</v>
      </c>
      <c r="AS37" s="201">
        <f t="shared" si="123"/>
        <v>0</v>
      </c>
      <c r="AT37" s="201">
        <f t="shared" si="123"/>
        <v>0</v>
      </c>
      <c r="AU37" s="201">
        <f t="shared" si="123"/>
        <v>0</v>
      </c>
      <c r="AV37" s="201">
        <f t="shared" si="123"/>
        <v>0</v>
      </c>
      <c r="AW37" s="201">
        <f t="shared" si="123"/>
        <v>0</v>
      </c>
      <c r="AX37" s="201">
        <f t="shared" si="123"/>
        <v>0</v>
      </c>
      <c r="AY37" s="201">
        <f t="shared" si="123"/>
        <v>0</v>
      </c>
      <c r="AZ37" s="201">
        <f t="shared" si="123"/>
        <v>0</v>
      </c>
      <c r="BA37" s="201">
        <f t="shared" si="123"/>
        <v>0</v>
      </c>
      <c r="BB37" s="201">
        <f t="shared" si="123"/>
        <v>0</v>
      </c>
      <c r="BC37" s="202">
        <f>SUM(BC38:BC42)</f>
        <v>0</v>
      </c>
      <c r="BD37" s="201">
        <f t="shared" ref="BD37:BO37" si="124">SUM(BD38:BD41)</f>
        <v>0</v>
      </c>
      <c r="BE37" s="201">
        <f t="shared" si="124"/>
        <v>0</v>
      </c>
      <c r="BF37" s="201">
        <f t="shared" si="124"/>
        <v>0</v>
      </c>
      <c r="BG37" s="201">
        <f t="shared" si="124"/>
        <v>0</v>
      </c>
      <c r="BH37" s="201">
        <f t="shared" si="124"/>
        <v>0</v>
      </c>
      <c r="BI37" s="201">
        <f t="shared" si="124"/>
        <v>0</v>
      </c>
      <c r="BJ37" s="201">
        <f t="shared" si="124"/>
        <v>0</v>
      </c>
      <c r="BK37" s="201">
        <f t="shared" si="124"/>
        <v>0</v>
      </c>
      <c r="BL37" s="201">
        <f t="shared" si="124"/>
        <v>0</v>
      </c>
      <c r="BM37" s="201">
        <f t="shared" si="124"/>
        <v>0</v>
      </c>
      <c r="BN37" s="201">
        <f t="shared" si="124"/>
        <v>0</v>
      </c>
      <c r="BO37" s="201">
        <f t="shared" si="124"/>
        <v>0</v>
      </c>
      <c r="BP37" s="202">
        <f>SUM(BP38:BP42)</f>
        <v>0</v>
      </c>
      <c r="BQ37" s="201">
        <f t="shared" ref="BQ37:CB37" si="125">SUM(BQ38:BQ41)</f>
        <v>0</v>
      </c>
      <c r="BR37" s="201">
        <f t="shared" si="125"/>
        <v>0</v>
      </c>
      <c r="BS37" s="201">
        <f t="shared" si="125"/>
        <v>0</v>
      </c>
      <c r="BT37" s="201">
        <f t="shared" si="125"/>
        <v>0</v>
      </c>
      <c r="BU37" s="201">
        <f t="shared" si="125"/>
        <v>0</v>
      </c>
      <c r="BV37" s="201">
        <f t="shared" si="125"/>
        <v>0</v>
      </c>
      <c r="BW37" s="201">
        <f t="shared" si="125"/>
        <v>0</v>
      </c>
      <c r="BX37" s="201">
        <f t="shared" si="125"/>
        <v>0</v>
      </c>
      <c r="BY37" s="201">
        <f t="shared" si="125"/>
        <v>0</v>
      </c>
      <c r="BZ37" s="201">
        <f t="shared" si="125"/>
        <v>0</v>
      </c>
      <c r="CA37" s="201">
        <f t="shared" si="125"/>
        <v>0</v>
      </c>
      <c r="CB37" s="201">
        <f t="shared" si="125"/>
        <v>0</v>
      </c>
      <c r="CC37" s="202">
        <f>SUM(CC38:CC42)</f>
        <v>0</v>
      </c>
      <c r="CD37" s="201">
        <f t="shared" ref="CD37:CO37" si="126">SUM(CD38:CD41)</f>
        <v>0</v>
      </c>
      <c r="CE37" s="201">
        <f t="shared" si="126"/>
        <v>0</v>
      </c>
      <c r="CF37" s="201">
        <f t="shared" si="126"/>
        <v>0</v>
      </c>
      <c r="CG37" s="201">
        <f t="shared" si="126"/>
        <v>0</v>
      </c>
      <c r="CH37" s="201">
        <f t="shared" si="126"/>
        <v>0</v>
      </c>
      <c r="CI37" s="201">
        <f t="shared" si="126"/>
        <v>0</v>
      </c>
      <c r="CJ37" s="201">
        <f t="shared" si="126"/>
        <v>0</v>
      </c>
      <c r="CK37" s="201">
        <f t="shared" si="126"/>
        <v>0</v>
      </c>
      <c r="CL37" s="201">
        <f t="shared" si="126"/>
        <v>0</v>
      </c>
      <c r="CM37" s="201">
        <f t="shared" si="126"/>
        <v>0</v>
      </c>
      <c r="CN37" s="201">
        <f t="shared" si="126"/>
        <v>0</v>
      </c>
      <c r="CO37" s="201">
        <f t="shared" si="126"/>
        <v>0</v>
      </c>
      <c r="CP37" s="202">
        <f>SUM(CP38:CP42)</f>
        <v>0</v>
      </c>
      <c r="CQ37" s="201">
        <f t="shared" ref="CQ37:DB37" si="127">SUM(CQ38:CQ41)</f>
        <v>0</v>
      </c>
      <c r="CR37" s="201">
        <f t="shared" si="127"/>
        <v>0</v>
      </c>
      <c r="CS37" s="201">
        <f t="shared" si="127"/>
        <v>0</v>
      </c>
      <c r="CT37" s="201">
        <f t="shared" si="127"/>
        <v>0</v>
      </c>
      <c r="CU37" s="201">
        <f t="shared" si="127"/>
        <v>0</v>
      </c>
      <c r="CV37" s="201">
        <f t="shared" si="127"/>
        <v>0</v>
      </c>
      <c r="CW37" s="201">
        <f t="shared" si="127"/>
        <v>0</v>
      </c>
      <c r="CX37" s="201">
        <f t="shared" si="127"/>
        <v>0</v>
      </c>
      <c r="CY37" s="201">
        <f t="shared" si="127"/>
        <v>0</v>
      </c>
      <c r="CZ37" s="201">
        <f t="shared" si="127"/>
        <v>0</v>
      </c>
      <c r="DA37" s="201">
        <f t="shared" si="127"/>
        <v>0</v>
      </c>
      <c r="DB37" s="201">
        <f t="shared" si="127"/>
        <v>0</v>
      </c>
      <c r="DC37" s="202">
        <f>SUM(DC38:DC42)</f>
        <v>0</v>
      </c>
    </row>
    <row r="38" spans="2:107" s="28" customFormat="1" outlineLevel="1">
      <c r="B38" s="149" t="str">
        <f>B32</f>
        <v>SaaS Phase</v>
      </c>
      <c r="C38" s="203"/>
      <c r="D38" s="111">
        <f>-D32*Assumptions!$D36</f>
        <v>0</v>
      </c>
      <c r="E38" s="111">
        <f>-E32*Assumptions!$D36</f>
        <v>0</v>
      </c>
      <c r="F38" s="111">
        <f>-F32*Assumptions!$D36</f>
        <v>0</v>
      </c>
      <c r="G38" s="111">
        <f>-G32*Assumptions!$D36</f>
        <v>0</v>
      </c>
      <c r="H38" s="111">
        <f>-H32*Assumptions!$D36</f>
        <v>0</v>
      </c>
      <c r="I38" s="111">
        <f>-I32*Assumptions!$D36</f>
        <v>0</v>
      </c>
      <c r="J38" s="111">
        <f>-J32*Assumptions!$D36</f>
        <v>0</v>
      </c>
      <c r="K38" s="111">
        <f>-K32*Assumptions!$D36</f>
        <v>0</v>
      </c>
      <c r="L38" s="111">
        <f>-L32*Assumptions!$D36</f>
        <v>0</v>
      </c>
      <c r="M38" s="111">
        <f>-M32*Assumptions!$D36</f>
        <v>0</v>
      </c>
      <c r="N38" s="111">
        <f>-N32*Assumptions!$D36</f>
        <v>0</v>
      </c>
      <c r="O38" s="111">
        <f>-O32*Assumptions!$D36</f>
        <v>0</v>
      </c>
      <c r="P38" s="109">
        <f>SUM(C38:O38)</f>
        <v>0</v>
      </c>
      <c r="Q38" s="111">
        <f>-Q32*Assumptions!$D36</f>
        <v>0</v>
      </c>
      <c r="R38" s="111">
        <f>-R32*Assumptions!$D36</f>
        <v>0</v>
      </c>
      <c r="S38" s="111">
        <f>-S32*Assumptions!$D36</f>
        <v>0</v>
      </c>
      <c r="T38" s="111">
        <f>-T32*Assumptions!$D36</f>
        <v>0</v>
      </c>
      <c r="U38" s="111">
        <f>-U32*Assumptions!$D36</f>
        <v>0</v>
      </c>
      <c r="V38" s="111">
        <f>-V32*Assumptions!$D36</f>
        <v>0</v>
      </c>
      <c r="W38" s="111">
        <f>-W32*Assumptions!$D36</f>
        <v>0</v>
      </c>
      <c r="X38" s="111">
        <f>-X32*Assumptions!$D36</f>
        <v>0</v>
      </c>
      <c r="Y38" s="111">
        <f>-Y32*Assumptions!$D36</f>
        <v>0</v>
      </c>
      <c r="Z38" s="111">
        <f>-Z32*Assumptions!$D36</f>
        <v>0</v>
      </c>
      <c r="AA38" s="111">
        <f>-AA32*Assumptions!$D36</f>
        <v>0</v>
      </c>
      <c r="AB38" s="111">
        <f>-AB32*Assumptions!$D36</f>
        <v>0</v>
      </c>
      <c r="AC38" s="109">
        <f>SUM(P38:AB38)</f>
        <v>0</v>
      </c>
      <c r="AD38" s="111">
        <f>-AD32*Assumptions!$D36</f>
        <v>0</v>
      </c>
      <c r="AE38" s="111">
        <f>-AE32*Assumptions!$D36</f>
        <v>0</v>
      </c>
      <c r="AF38" s="111">
        <f>-AF32*Assumptions!$D36</f>
        <v>0</v>
      </c>
      <c r="AG38" s="111">
        <f>-AG32*Assumptions!$D36</f>
        <v>0</v>
      </c>
      <c r="AH38" s="111">
        <f>-AH32*Assumptions!$D36</f>
        <v>0</v>
      </c>
      <c r="AI38" s="111">
        <f>-AI32*Assumptions!$D36</f>
        <v>0</v>
      </c>
      <c r="AJ38" s="111">
        <f>-AJ32*Assumptions!$D36</f>
        <v>0</v>
      </c>
      <c r="AK38" s="111">
        <f>-AK32*Assumptions!$D36</f>
        <v>0</v>
      </c>
      <c r="AL38" s="111">
        <f>-AL32*Assumptions!$D36</f>
        <v>0</v>
      </c>
      <c r="AM38" s="111">
        <f>-AM32*Assumptions!$D36</f>
        <v>0</v>
      </c>
      <c r="AN38" s="111">
        <f>-AN32*Assumptions!$D36</f>
        <v>0</v>
      </c>
      <c r="AO38" s="111">
        <f>-AO32*Assumptions!$D36</f>
        <v>0</v>
      </c>
      <c r="AP38" s="109">
        <f>SUM(AC38:AO38)</f>
        <v>0</v>
      </c>
      <c r="AQ38" s="111">
        <f>-AQ32*Assumptions!$D36</f>
        <v>0</v>
      </c>
      <c r="AR38" s="111">
        <f>-AR32*Assumptions!$D36</f>
        <v>0</v>
      </c>
      <c r="AS38" s="111">
        <f>-AS32*Assumptions!$D36</f>
        <v>0</v>
      </c>
      <c r="AT38" s="111">
        <f>-AT32*Assumptions!$D36</f>
        <v>0</v>
      </c>
      <c r="AU38" s="111">
        <f>-AU32*Assumptions!$D36</f>
        <v>0</v>
      </c>
      <c r="AV38" s="111">
        <f>-AV32*Assumptions!$D36</f>
        <v>0</v>
      </c>
      <c r="AW38" s="111">
        <f>-AW32*Assumptions!$D36</f>
        <v>0</v>
      </c>
      <c r="AX38" s="111">
        <f>-AX32*Assumptions!$D36</f>
        <v>0</v>
      </c>
      <c r="AY38" s="111">
        <f>-AY32*Assumptions!$D36</f>
        <v>0</v>
      </c>
      <c r="AZ38" s="111">
        <f>-AZ32*Assumptions!$D36</f>
        <v>0</v>
      </c>
      <c r="BA38" s="111">
        <f>-BA32*Assumptions!$D36</f>
        <v>0</v>
      </c>
      <c r="BB38" s="111">
        <f>-BB32*Assumptions!$D36</f>
        <v>0</v>
      </c>
      <c r="BC38" s="109">
        <f>SUM(AP38:BB38)</f>
        <v>0</v>
      </c>
      <c r="BD38" s="111">
        <f>-BD32*Assumptions!$D36</f>
        <v>0</v>
      </c>
      <c r="BE38" s="111">
        <f>-BE32*Assumptions!$D36</f>
        <v>0</v>
      </c>
      <c r="BF38" s="111">
        <f>-BF32*Assumptions!$D36</f>
        <v>0</v>
      </c>
      <c r="BG38" s="111">
        <f>-BG32*Assumptions!$D36</f>
        <v>0</v>
      </c>
      <c r="BH38" s="111">
        <f>-BH32*Assumptions!$D36</f>
        <v>0</v>
      </c>
      <c r="BI38" s="111">
        <f>-BI32*Assumptions!$D36</f>
        <v>0</v>
      </c>
      <c r="BJ38" s="111">
        <f>-BJ32*Assumptions!$D36</f>
        <v>0</v>
      </c>
      <c r="BK38" s="111">
        <f>-BK32*Assumptions!$D36</f>
        <v>0</v>
      </c>
      <c r="BL38" s="111">
        <f>-BL32*Assumptions!$D36</f>
        <v>0</v>
      </c>
      <c r="BM38" s="111">
        <f>-BM32*Assumptions!$D36</f>
        <v>0</v>
      </c>
      <c r="BN38" s="111">
        <f>-BN32*Assumptions!$D36</f>
        <v>0</v>
      </c>
      <c r="BO38" s="111">
        <f>-BO32*Assumptions!$D36</f>
        <v>0</v>
      </c>
      <c r="BP38" s="109">
        <f>SUM(BC38:BO38)</f>
        <v>0</v>
      </c>
      <c r="BQ38" s="111">
        <f>-BQ32*Assumptions!$D36</f>
        <v>0</v>
      </c>
      <c r="BR38" s="111">
        <f>-BR32*Assumptions!$D36</f>
        <v>0</v>
      </c>
      <c r="BS38" s="111">
        <f>-BS32*Assumptions!$D36</f>
        <v>0</v>
      </c>
      <c r="BT38" s="111">
        <f>-BT32*Assumptions!$D36</f>
        <v>0</v>
      </c>
      <c r="BU38" s="111">
        <f>-BU32*Assumptions!$D36</f>
        <v>0</v>
      </c>
      <c r="BV38" s="111">
        <f>-BV32*Assumptions!$D36</f>
        <v>0</v>
      </c>
      <c r="BW38" s="111">
        <f>-BW32*Assumptions!$D36</f>
        <v>0</v>
      </c>
      <c r="BX38" s="111">
        <f>-BX32*Assumptions!$D36</f>
        <v>0</v>
      </c>
      <c r="BY38" s="111">
        <f>-BY32*Assumptions!$D36</f>
        <v>0</v>
      </c>
      <c r="BZ38" s="111">
        <f>-BZ32*Assumptions!$D36</f>
        <v>0</v>
      </c>
      <c r="CA38" s="111">
        <f>-CA32*Assumptions!$D36</f>
        <v>0</v>
      </c>
      <c r="CB38" s="111">
        <f>-CB32*Assumptions!$D36</f>
        <v>0</v>
      </c>
      <c r="CC38" s="109">
        <f>SUM(BP38:CB38)</f>
        <v>0</v>
      </c>
      <c r="CD38" s="111">
        <f>-CD32*Assumptions!$D36</f>
        <v>0</v>
      </c>
      <c r="CE38" s="111">
        <f>-CE32*Assumptions!$D36</f>
        <v>0</v>
      </c>
      <c r="CF38" s="111">
        <f>-CF32*Assumptions!$D36</f>
        <v>0</v>
      </c>
      <c r="CG38" s="111">
        <f>-CG32*Assumptions!$D36</f>
        <v>0</v>
      </c>
      <c r="CH38" s="111">
        <f>-CH32*Assumptions!$D36</f>
        <v>0</v>
      </c>
      <c r="CI38" s="111">
        <f>-CI32*Assumptions!$D36</f>
        <v>0</v>
      </c>
      <c r="CJ38" s="111">
        <f>-CJ32*Assumptions!$D36</f>
        <v>0</v>
      </c>
      <c r="CK38" s="111">
        <f>-CK32*Assumptions!$D36</f>
        <v>0</v>
      </c>
      <c r="CL38" s="111">
        <f>-CL32*Assumptions!$D36</f>
        <v>0</v>
      </c>
      <c r="CM38" s="111">
        <f>-CM32*Assumptions!$D36</f>
        <v>0</v>
      </c>
      <c r="CN38" s="111">
        <f>-CN32*Assumptions!$D36</f>
        <v>0</v>
      </c>
      <c r="CO38" s="111">
        <f>-CO32*Assumptions!$D36</f>
        <v>0</v>
      </c>
      <c r="CP38" s="109">
        <f>SUM(CC38:CO38)</f>
        <v>0</v>
      </c>
      <c r="CQ38" s="111">
        <f>-CQ32*Assumptions!$D36</f>
        <v>0</v>
      </c>
      <c r="CR38" s="111">
        <f>-CR32*Assumptions!$D36</f>
        <v>0</v>
      </c>
      <c r="CS38" s="111">
        <f>-CS32*Assumptions!$D36</f>
        <v>0</v>
      </c>
      <c r="CT38" s="111">
        <f>-CT32*Assumptions!$D36</f>
        <v>0</v>
      </c>
      <c r="CU38" s="111">
        <f>-CU32*Assumptions!$D36</f>
        <v>0</v>
      </c>
      <c r="CV38" s="111">
        <f>-CV32*Assumptions!$D36</f>
        <v>0</v>
      </c>
      <c r="CW38" s="111">
        <f>-CW32*Assumptions!$D36</f>
        <v>0</v>
      </c>
      <c r="CX38" s="111">
        <f>-CX32*Assumptions!$D36</f>
        <v>0</v>
      </c>
      <c r="CY38" s="111">
        <f>-CY32*Assumptions!$D36</f>
        <v>0</v>
      </c>
      <c r="CZ38" s="111">
        <f>-CZ32*Assumptions!$D36</f>
        <v>0</v>
      </c>
      <c r="DA38" s="111">
        <f>-DA32*Assumptions!$D36</f>
        <v>0</v>
      </c>
      <c r="DB38" s="111">
        <f>-DB32*Assumptions!$D36</f>
        <v>0</v>
      </c>
      <c r="DC38" s="109">
        <f>SUM(CP38:DB38)</f>
        <v>0</v>
      </c>
    </row>
    <row r="39" spans="2:107" s="28" customFormat="1" outlineLevel="1">
      <c r="B39" s="149" t="str">
        <f>B33</f>
        <v>PaaS Phase</v>
      </c>
      <c r="C39" s="203"/>
      <c r="D39" s="111">
        <f>-D33*Assumptions!$E36</f>
        <v>0</v>
      </c>
      <c r="E39" s="111">
        <f>-E33*Assumptions!$E36</f>
        <v>0</v>
      </c>
      <c r="F39" s="111">
        <f>-F33*Assumptions!$E36</f>
        <v>0</v>
      </c>
      <c r="G39" s="111">
        <f>-G33*Assumptions!$E36</f>
        <v>0</v>
      </c>
      <c r="H39" s="111">
        <f>-H33*Assumptions!$E36</f>
        <v>0</v>
      </c>
      <c r="I39" s="111">
        <f>-I33*Assumptions!$E36</f>
        <v>0</v>
      </c>
      <c r="J39" s="111">
        <f>-J33*Assumptions!$E36</f>
        <v>0</v>
      </c>
      <c r="K39" s="111">
        <f>-K33*Assumptions!$E36</f>
        <v>0</v>
      </c>
      <c r="L39" s="111">
        <f>-L33*Assumptions!$E36</f>
        <v>0</v>
      </c>
      <c r="M39" s="111">
        <f>-M33*Assumptions!$E36</f>
        <v>0</v>
      </c>
      <c r="N39" s="111">
        <f>-N33*Assumptions!$E36</f>
        <v>0</v>
      </c>
      <c r="O39" s="111">
        <f>-O33*Assumptions!$E36</f>
        <v>0</v>
      </c>
      <c r="P39" s="109">
        <f>SUM(C39:O39)</f>
        <v>0</v>
      </c>
      <c r="Q39" s="111">
        <f>-Q33*Assumptions!$E36</f>
        <v>0</v>
      </c>
      <c r="R39" s="111">
        <f>-R33*Assumptions!$E36</f>
        <v>0</v>
      </c>
      <c r="S39" s="111">
        <f>-S33*Assumptions!$E36</f>
        <v>0</v>
      </c>
      <c r="T39" s="111">
        <f>-T33*Assumptions!$E36</f>
        <v>0</v>
      </c>
      <c r="U39" s="111">
        <f>-U33*Assumptions!$E36</f>
        <v>0</v>
      </c>
      <c r="V39" s="111">
        <f>-V33*Assumptions!$E36</f>
        <v>0</v>
      </c>
      <c r="W39" s="111">
        <f>-W33*Assumptions!$E36</f>
        <v>0</v>
      </c>
      <c r="X39" s="111">
        <f>-X33*Assumptions!$E36</f>
        <v>0</v>
      </c>
      <c r="Y39" s="111">
        <f>-Y33*Assumptions!$E36</f>
        <v>0</v>
      </c>
      <c r="Z39" s="111">
        <f>-Z33*Assumptions!$E36</f>
        <v>0</v>
      </c>
      <c r="AA39" s="111">
        <f>-AA33*Assumptions!$E36</f>
        <v>0</v>
      </c>
      <c r="AB39" s="111">
        <f>-AB33*Assumptions!$E36</f>
        <v>0</v>
      </c>
      <c r="AC39" s="109">
        <f>SUM(P39:AB39)</f>
        <v>0</v>
      </c>
      <c r="AD39" s="111">
        <f>-AD33*Assumptions!$E36</f>
        <v>0</v>
      </c>
      <c r="AE39" s="111">
        <f>-AE33*Assumptions!$E36</f>
        <v>0</v>
      </c>
      <c r="AF39" s="111">
        <f>-AF33*Assumptions!$E36</f>
        <v>0</v>
      </c>
      <c r="AG39" s="111">
        <f>-AG33*Assumptions!$E36</f>
        <v>0</v>
      </c>
      <c r="AH39" s="111">
        <f>-AH33*Assumptions!$E36</f>
        <v>0</v>
      </c>
      <c r="AI39" s="111">
        <f>-AI33*Assumptions!$E36</f>
        <v>0</v>
      </c>
      <c r="AJ39" s="111">
        <f>-AJ33*Assumptions!$E36</f>
        <v>0</v>
      </c>
      <c r="AK39" s="111">
        <f>-AK33*Assumptions!$E36</f>
        <v>0</v>
      </c>
      <c r="AL39" s="111">
        <f>-AL33*Assumptions!$E36</f>
        <v>0</v>
      </c>
      <c r="AM39" s="111">
        <f>-AM33*Assumptions!$E36</f>
        <v>0</v>
      </c>
      <c r="AN39" s="111">
        <f>-AN33*Assumptions!$E36</f>
        <v>0</v>
      </c>
      <c r="AO39" s="111">
        <f>-AO33*Assumptions!$E36</f>
        <v>0</v>
      </c>
      <c r="AP39" s="109">
        <f>SUM(AC39:AO39)</f>
        <v>0</v>
      </c>
      <c r="AQ39" s="111">
        <f>-AQ33*Assumptions!$E36</f>
        <v>0</v>
      </c>
      <c r="AR39" s="111">
        <f>-AR33*Assumptions!$E36</f>
        <v>0</v>
      </c>
      <c r="AS39" s="111">
        <f>-AS33*Assumptions!$E36</f>
        <v>0</v>
      </c>
      <c r="AT39" s="111">
        <f>-AT33*Assumptions!$E36</f>
        <v>0</v>
      </c>
      <c r="AU39" s="111">
        <f>-AU33*Assumptions!$E36</f>
        <v>0</v>
      </c>
      <c r="AV39" s="111">
        <f>-AV33*Assumptions!$E36</f>
        <v>0</v>
      </c>
      <c r="AW39" s="111">
        <f>-AW33*Assumptions!$E36</f>
        <v>0</v>
      </c>
      <c r="AX39" s="111">
        <f>-AX33*Assumptions!$E36</f>
        <v>0</v>
      </c>
      <c r="AY39" s="111">
        <f>-AY33*Assumptions!$E36</f>
        <v>0</v>
      </c>
      <c r="AZ39" s="111">
        <f>-AZ33*Assumptions!$E36</f>
        <v>0</v>
      </c>
      <c r="BA39" s="111">
        <f>-BA33*Assumptions!$E36</f>
        <v>0</v>
      </c>
      <c r="BB39" s="111">
        <f>-BB33*Assumptions!$E36</f>
        <v>0</v>
      </c>
      <c r="BC39" s="109">
        <f>SUM(AP39:BB39)</f>
        <v>0</v>
      </c>
      <c r="BD39" s="111">
        <f>-BD33*Assumptions!$E36</f>
        <v>0</v>
      </c>
      <c r="BE39" s="111">
        <f>-BE33*Assumptions!$E36</f>
        <v>0</v>
      </c>
      <c r="BF39" s="111">
        <f>-BF33*Assumptions!$E36</f>
        <v>0</v>
      </c>
      <c r="BG39" s="111">
        <f>-BG33*Assumptions!$E36</f>
        <v>0</v>
      </c>
      <c r="BH39" s="111">
        <f>-BH33*Assumptions!$E36</f>
        <v>0</v>
      </c>
      <c r="BI39" s="111">
        <f>-BI33*Assumptions!$E36</f>
        <v>0</v>
      </c>
      <c r="BJ39" s="111">
        <f>-BJ33*Assumptions!$E36</f>
        <v>0</v>
      </c>
      <c r="BK39" s="111">
        <f>-BK33*Assumptions!$E36</f>
        <v>0</v>
      </c>
      <c r="BL39" s="111">
        <f>-BL33*Assumptions!$E36</f>
        <v>0</v>
      </c>
      <c r="BM39" s="111">
        <f>-BM33*Assumptions!$E36</f>
        <v>0</v>
      </c>
      <c r="BN39" s="111">
        <f>-BN33*Assumptions!$E36</f>
        <v>0</v>
      </c>
      <c r="BO39" s="111">
        <f>-BO33*Assumptions!$E36</f>
        <v>0</v>
      </c>
      <c r="BP39" s="109">
        <f>SUM(BC39:BO39)</f>
        <v>0</v>
      </c>
      <c r="BQ39" s="111">
        <f>-BQ33*Assumptions!$E36</f>
        <v>0</v>
      </c>
      <c r="BR39" s="111">
        <f>-BR33*Assumptions!$E36</f>
        <v>0</v>
      </c>
      <c r="BS39" s="111">
        <f>-BS33*Assumptions!$E36</f>
        <v>0</v>
      </c>
      <c r="BT39" s="111">
        <f>-BT33*Assumptions!$E36</f>
        <v>0</v>
      </c>
      <c r="BU39" s="111">
        <f>-BU33*Assumptions!$E36</f>
        <v>0</v>
      </c>
      <c r="BV39" s="111">
        <f>-BV33*Assumptions!$E36</f>
        <v>0</v>
      </c>
      <c r="BW39" s="111">
        <f>-BW33*Assumptions!$E36</f>
        <v>0</v>
      </c>
      <c r="BX39" s="111">
        <f>-BX33*Assumptions!$E36</f>
        <v>0</v>
      </c>
      <c r="BY39" s="111">
        <f>-BY33*Assumptions!$E36</f>
        <v>0</v>
      </c>
      <c r="BZ39" s="111">
        <f>-BZ33*Assumptions!$E36</f>
        <v>0</v>
      </c>
      <c r="CA39" s="111">
        <f>-CA33*Assumptions!$E36</f>
        <v>0</v>
      </c>
      <c r="CB39" s="111">
        <f>-CB33*Assumptions!$E36</f>
        <v>0</v>
      </c>
      <c r="CC39" s="109">
        <f>SUM(BP39:CB39)</f>
        <v>0</v>
      </c>
      <c r="CD39" s="111">
        <f>-CD33*Assumptions!$E36</f>
        <v>0</v>
      </c>
      <c r="CE39" s="111">
        <f>-CE33*Assumptions!$E36</f>
        <v>0</v>
      </c>
      <c r="CF39" s="111">
        <f>-CF33*Assumptions!$E36</f>
        <v>0</v>
      </c>
      <c r="CG39" s="111">
        <f>-CG33*Assumptions!$E36</f>
        <v>0</v>
      </c>
      <c r="CH39" s="111">
        <f>-CH33*Assumptions!$E36</f>
        <v>0</v>
      </c>
      <c r="CI39" s="111">
        <f>-CI33*Assumptions!$E36</f>
        <v>0</v>
      </c>
      <c r="CJ39" s="111">
        <f>-CJ33*Assumptions!$E36</f>
        <v>0</v>
      </c>
      <c r="CK39" s="111">
        <f>-CK33*Assumptions!$E36</f>
        <v>0</v>
      </c>
      <c r="CL39" s="111">
        <f>-CL33*Assumptions!$E36</f>
        <v>0</v>
      </c>
      <c r="CM39" s="111">
        <f>-CM33*Assumptions!$E36</f>
        <v>0</v>
      </c>
      <c r="CN39" s="111">
        <f>-CN33*Assumptions!$E36</f>
        <v>0</v>
      </c>
      <c r="CO39" s="111">
        <f>-CO33*Assumptions!$E36</f>
        <v>0</v>
      </c>
      <c r="CP39" s="109">
        <f>SUM(CC39:CO39)</f>
        <v>0</v>
      </c>
      <c r="CQ39" s="111">
        <f>-CQ33*Assumptions!$E36</f>
        <v>0</v>
      </c>
      <c r="CR39" s="111">
        <f>-CR33*Assumptions!$E36</f>
        <v>0</v>
      </c>
      <c r="CS39" s="111">
        <f>-CS33*Assumptions!$E36</f>
        <v>0</v>
      </c>
      <c r="CT39" s="111">
        <f>-CT33*Assumptions!$E36</f>
        <v>0</v>
      </c>
      <c r="CU39" s="111">
        <f>-CU33*Assumptions!$E36</f>
        <v>0</v>
      </c>
      <c r="CV39" s="111">
        <f>-CV33*Assumptions!$E36</f>
        <v>0</v>
      </c>
      <c r="CW39" s="111">
        <f>-CW33*Assumptions!$E36</f>
        <v>0</v>
      </c>
      <c r="CX39" s="111">
        <f>-CX33*Assumptions!$E36</f>
        <v>0</v>
      </c>
      <c r="CY39" s="111">
        <f>-CY33*Assumptions!$E36</f>
        <v>0</v>
      </c>
      <c r="CZ39" s="111">
        <f>-CZ33*Assumptions!$E36</f>
        <v>0</v>
      </c>
      <c r="DA39" s="111">
        <f>-DA33*Assumptions!$E36</f>
        <v>0</v>
      </c>
      <c r="DB39" s="111">
        <f>-DB33*Assumptions!$E36</f>
        <v>0</v>
      </c>
      <c r="DC39" s="109">
        <f>SUM(CP39:DB39)</f>
        <v>0</v>
      </c>
    </row>
    <row r="40" spans="2:107" s="28" customFormat="1" outlineLevel="1">
      <c r="B40" s="149" t="str">
        <f>B34</f>
        <v>Baas Phase</v>
      </c>
      <c r="C40" s="203"/>
      <c r="D40" s="111">
        <f>-D34*Assumptions!$F36</f>
        <v>0</v>
      </c>
      <c r="E40" s="111">
        <f>-E34*Assumptions!$F36</f>
        <v>0</v>
      </c>
      <c r="F40" s="111">
        <f>-F34*Assumptions!$F36</f>
        <v>0</v>
      </c>
      <c r="G40" s="111">
        <f>-G34*Assumptions!$F36</f>
        <v>0</v>
      </c>
      <c r="H40" s="111">
        <f>-H34*Assumptions!$F36</f>
        <v>0</v>
      </c>
      <c r="I40" s="111">
        <f>-I34*Assumptions!$F36</f>
        <v>0</v>
      </c>
      <c r="J40" s="111">
        <f>-J34*Assumptions!$F36</f>
        <v>0</v>
      </c>
      <c r="K40" s="111">
        <f>-K34*Assumptions!$F36</f>
        <v>0</v>
      </c>
      <c r="L40" s="111">
        <f>-L34*Assumptions!$F36</f>
        <v>0</v>
      </c>
      <c r="M40" s="111">
        <f>-M34*Assumptions!$F36</f>
        <v>0</v>
      </c>
      <c r="N40" s="111">
        <f>-N34*Assumptions!$F36</f>
        <v>0</v>
      </c>
      <c r="O40" s="111">
        <f>-O34*Assumptions!$F36</f>
        <v>0</v>
      </c>
      <c r="P40" s="109">
        <f t="shared" ref="P40" si="128">SUM(C40:O40)</f>
        <v>0</v>
      </c>
      <c r="Q40" s="111">
        <f>-Q34*Assumptions!$F36</f>
        <v>0</v>
      </c>
      <c r="R40" s="111">
        <f>-R34*Assumptions!$F36</f>
        <v>0</v>
      </c>
      <c r="S40" s="111">
        <f>-S34*Assumptions!$F36</f>
        <v>0</v>
      </c>
      <c r="T40" s="111">
        <f>-T34*Assumptions!$F36</f>
        <v>0</v>
      </c>
      <c r="U40" s="111">
        <f>-U34*Assumptions!$F36</f>
        <v>0</v>
      </c>
      <c r="V40" s="111">
        <f>-V34*Assumptions!$F36</f>
        <v>0</v>
      </c>
      <c r="W40" s="111">
        <f>-W34*Assumptions!$F36</f>
        <v>0</v>
      </c>
      <c r="X40" s="111">
        <f>-X34*Assumptions!$F36</f>
        <v>0</v>
      </c>
      <c r="Y40" s="111">
        <f>-Y34*Assumptions!$F36</f>
        <v>0</v>
      </c>
      <c r="Z40" s="111">
        <f>-Z34*Assumptions!$F36</f>
        <v>0</v>
      </c>
      <c r="AA40" s="111">
        <f>-AA34*Assumptions!$F36</f>
        <v>0</v>
      </c>
      <c r="AB40" s="111">
        <f>-AB34*Assumptions!$F36</f>
        <v>0</v>
      </c>
      <c r="AC40" s="109">
        <f t="shared" ref="AC40" si="129">SUM(P40:AB40)</f>
        <v>0</v>
      </c>
      <c r="AD40" s="111">
        <f>-AD34*Assumptions!$F36</f>
        <v>0</v>
      </c>
      <c r="AE40" s="111">
        <f>-AE34*Assumptions!$F36</f>
        <v>0</v>
      </c>
      <c r="AF40" s="111">
        <f>-AF34*Assumptions!$F36</f>
        <v>0</v>
      </c>
      <c r="AG40" s="111">
        <f>-AG34*Assumptions!$F36</f>
        <v>0</v>
      </c>
      <c r="AH40" s="111">
        <f>-AH34*Assumptions!$F36</f>
        <v>0</v>
      </c>
      <c r="AI40" s="111">
        <f>-AI34*Assumptions!$F36</f>
        <v>0</v>
      </c>
      <c r="AJ40" s="111">
        <f>-AJ34*Assumptions!$F36</f>
        <v>0</v>
      </c>
      <c r="AK40" s="111">
        <f>-AK34*Assumptions!$F36</f>
        <v>0</v>
      </c>
      <c r="AL40" s="111">
        <f>-AL34*Assumptions!$F36</f>
        <v>0</v>
      </c>
      <c r="AM40" s="111">
        <f>-AM34*Assumptions!$F36</f>
        <v>0</v>
      </c>
      <c r="AN40" s="111">
        <f>-AN34*Assumptions!$F36</f>
        <v>0</v>
      </c>
      <c r="AO40" s="111">
        <f>-AO34*Assumptions!$F36</f>
        <v>0</v>
      </c>
      <c r="AP40" s="109">
        <f t="shared" ref="AP40" si="130">SUM(AC40:AO40)</f>
        <v>0</v>
      </c>
      <c r="AQ40" s="111">
        <f>-AQ34*Assumptions!$F36</f>
        <v>0</v>
      </c>
      <c r="AR40" s="111">
        <f>-AR34*Assumptions!$F36</f>
        <v>0</v>
      </c>
      <c r="AS40" s="111">
        <f>-AS34*Assumptions!$F36</f>
        <v>0</v>
      </c>
      <c r="AT40" s="111">
        <f>-AT34*Assumptions!$F36</f>
        <v>0</v>
      </c>
      <c r="AU40" s="111">
        <f>-AU34*Assumptions!$F36</f>
        <v>0</v>
      </c>
      <c r="AV40" s="111">
        <f>-AV34*Assumptions!$F36</f>
        <v>0</v>
      </c>
      <c r="AW40" s="111">
        <f>-AW34*Assumptions!$F36</f>
        <v>0</v>
      </c>
      <c r="AX40" s="111">
        <f>-AX34*Assumptions!$F36</f>
        <v>0</v>
      </c>
      <c r="AY40" s="111">
        <f>-AY34*Assumptions!$F36</f>
        <v>0</v>
      </c>
      <c r="AZ40" s="111">
        <f>-AZ34*Assumptions!$F36</f>
        <v>0</v>
      </c>
      <c r="BA40" s="111">
        <f>-BA34*Assumptions!$F36</f>
        <v>0</v>
      </c>
      <c r="BB40" s="111">
        <f>-BB34*Assumptions!$F36</f>
        <v>0</v>
      </c>
      <c r="BC40" s="109">
        <f t="shared" ref="BC40" si="131">SUM(AP40:BB40)</f>
        <v>0</v>
      </c>
      <c r="BD40" s="111">
        <f>-BD34*Assumptions!$F36</f>
        <v>0</v>
      </c>
      <c r="BE40" s="111">
        <f>-BE34*Assumptions!$F36</f>
        <v>0</v>
      </c>
      <c r="BF40" s="111">
        <f>-BF34*Assumptions!$F36</f>
        <v>0</v>
      </c>
      <c r="BG40" s="111">
        <f>-BG34*Assumptions!$F36</f>
        <v>0</v>
      </c>
      <c r="BH40" s="111">
        <f>-BH34*Assumptions!$F36</f>
        <v>0</v>
      </c>
      <c r="BI40" s="111">
        <f>-BI34*Assumptions!$F36</f>
        <v>0</v>
      </c>
      <c r="BJ40" s="111">
        <f>-BJ34*Assumptions!$F36</f>
        <v>0</v>
      </c>
      <c r="BK40" s="111">
        <f>-BK34*Assumptions!$F36</f>
        <v>0</v>
      </c>
      <c r="BL40" s="111">
        <f>-BL34*Assumptions!$F36</f>
        <v>0</v>
      </c>
      <c r="BM40" s="111">
        <f>-BM34*Assumptions!$F36</f>
        <v>0</v>
      </c>
      <c r="BN40" s="111">
        <f>-BN34*Assumptions!$F36</f>
        <v>0</v>
      </c>
      <c r="BO40" s="111">
        <f>-BO34*Assumptions!$F36</f>
        <v>0</v>
      </c>
      <c r="BP40" s="109">
        <f t="shared" ref="BP40" si="132">SUM(BC40:BO40)</f>
        <v>0</v>
      </c>
      <c r="BQ40" s="111">
        <f>-BQ34*Assumptions!$F36</f>
        <v>0</v>
      </c>
      <c r="BR40" s="111">
        <f>-BR34*Assumptions!$F36</f>
        <v>0</v>
      </c>
      <c r="BS40" s="111">
        <f>-BS34*Assumptions!$F36</f>
        <v>0</v>
      </c>
      <c r="BT40" s="111">
        <f>-BT34*Assumptions!$F36</f>
        <v>0</v>
      </c>
      <c r="BU40" s="111">
        <f>-BU34*Assumptions!$F36</f>
        <v>0</v>
      </c>
      <c r="BV40" s="111">
        <f>-BV34*Assumptions!$F36</f>
        <v>0</v>
      </c>
      <c r="BW40" s="111">
        <f>-BW34*Assumptions!$F36</f>
        <v>0</v>
      </c>
      <c r="BX40" s="111">
        <f>-BX34*Assumptions!$F36</f>
        <v>0</v>
      </c>
      <c r="BY40" s="111">
        <f>-BY34*Assumptions!$F36</f>
        <v>0</v>
      </c>
      <c r="BZ40" s="111">
        <f>-BZ34*Assumptions!$F36</f>
        <v>0</v>
      </c>
      <c r="CA40" s="111">
        <f>-CA34*Assumptions!$F36</f>
        <v>0</v>
      </c>
      <c r="CB40" s="111">
        <f>-CB34*Assumptions!$F36</f>
        <v>0</v>
      </c>
      <c r="CC40" s="109">
        <f t="shared" ref="CC40" si="133">SUM(BP40:CB40)</f>
        <v>0</v>
      </c>
      <c r="CD40" s="111">
        <f>-CD34*Assumptions!$F36</f>
        <v>0</v>
      </c>
      <c r="CE40" s="111">
        <f>-CE34*Assumptions!$F36</f>
        <v>0</v>
      </c>
      <c r="CF40" s="111">
        <f>-CF34*Assumptions!$F36</f>
        <v>0</v>
      </c>
      <c r="CG40" s="111">
        <f>-CG34*Assumptions!$F36</f>
        <v>0</v>
      </c>
      <c r="CH40" s="111">
        <f>-CH34*Assumptions!$F36</f>
        <v>0</v>
      </c>
      <c r="CI40" s="111">
        <f>-CI34*Assumptions!$F36</f>
        <v>0</v>
      </c>
      <c r="CJ40" s="111">
        <f>-CJ34*Assumptions!$F36</f>
        <v>0</v>
      </c>
      <c r="CK40" s="111">
        <f>-CK34*Assumptions!$F36</f>
        <v>0</v>
      </c>
      <c r="CL40" s="111">
        <f>-CL34*Assumptions!$F36</f>
        <v>0</v>
      </c>
      <c r="CM40" s="111">
        <f>-CM34*Assumptions!$F36</f>
        <v>0</v>
      </c>
      <c r="CN40" s="111">
        <f>-CN34*Assumptions!$F36</f>
        <v>0</v>
      </c>
      <c r="CO40" s="111">
        <f>-CO34*Assumptions!$F36</f>
        <v>0</v>
      </c>
      <c r="CP40" s="109">
        <f t="shared" ref="CP40" si="134">SUM(CC40:CO40)</f>
        <v>0</v>
      </c>
      <c r="CQ40" s="111">
        <f>-CQ34*Assumptions!$F36</f>
        <v>0</v>
      </c>
      <c r="CR40" s="111">
        <f>-CR34*Assumptions!$F36</f>
        <v>0</v>
      </c>
      <c r="CS40" s="111">
        <f>-CS34*Assumptions!$F36</f>
        <v>0</v>
      </c>
      <c r="CT40" s="111">
        <f>-CT34*Assumptions!$F36</f>
        <v>0</v>
      </c>
      <c r="CU40" s="111">
        <f>-CU34*Assumptions!$F36</f>
        <v>0</v>
      </c>
      <c r="CV40" s="111">
        <f>-CV34*Assumptions!$F36</f>
        <v>0</v>
      </c>
      <c r="CW40" s="111">
        <f>-CW34*Assumptions!$F36</f>
        <v>0</v>
      </c>
      <c r="CX40" s="111">
        <f>-CX34*Assumptions!$F36</f>
        <v>0</v>
      </c>
      <c r="CY40" s="111">
        <f>-CY34*Assumptions!$F36</f>
        <v>0</v>
      </c>
      <c r="CZ40" s="111">
        <f>-CZ34*Assumptions!$F36</f>
        <v>0</v>
      </c>
      <c r="DA40" s="111">
        <f>-DA34*Assumptions!$F36</f>
        <v>0</v>
      </c>
      <c r="DB40" s="111">
        <f>-DB34*Assumptions!$F36</f>
        <v>0</v>
      </c>
      <c r="DC40" s="109">
        <f t="shared" ref="DC40" si="135">SUM(CP40:DB40)</f>
        <v>0</v>
      </c>
    </row>
    <row r="41" spans="2:107" s="28" customFormat="1" outlineLevel="1">
      <c r="B41" s="151"/>
      <c r="C41" s="205"/>
      <c r="D41" s="206"/>
      <c r="E41" s="206"/>
      <c r="F41" s="206"/>
      <c r="G41" s="206"/>
      <c r="H41" s="206"/>
      <c r="I41" s="206"/>
      <c r="J41" s="206"/>
      <c r="K41" s="206"/>
      <c r="L41" s="206"/>
      <c r="M41" s="206"/>
      <c r="N41" s="206"/>
      <c r="O41" s="206"/>
      <c r="P41" s="123"/>
      <c r="Q41" s="206"/>
      <c r="R41" s="206"/>
      <c r="S41" s="206"/>
      <c r="T41" s="206"/>
      <c r="U41" s="206"/>
      <c r="V41" s="206"/>
      <c r="W41" s="206"/>
      <c r="X41" s="206"/>
      <c r="Y41" s="206"/>
      <c r="Z41" s="206"/>
      <c r="AA41" s="206"/>
      <c r="AB41" s="206"/>
      <c r="AC41" s="123"/>
      <c r="AD41" s="206"/>
      <c r="AE41" s="206"/>
      <c r="AF41" s="206"/>
      <c r="AG41" s="206"/>
      <c r="AH41" s="206"/>
      <c r="AI41" s="206"/>
      <c r="AJ41" s="206"/>
      <c r="AK41" s="206"/>
      <c r="AL41" s="206"/>
      <c r="AM41" s="206"/>
      <c r="AN41" s="206"/>
      <c r="AO41" s="206"/>
      <c r="AP41" s="123"/>
      <c r="AQ41" s="206"/>
      <c r="AR41" s="206"/>
      <c r="AS41" s="206"/>
      <c r="AT41" s="206"/>
      <c r="AU41" s="206"/>
      <c r="AV41" s="206"/>
      <c r="AW41" s="206"/>
      <c r="AX41" s="206"/>
      <c r="AY41" s="206"/>
      <c r="AZ41" s="206"/>
      <c r="BA41" s="206"/>
      <c r="BB41" s="206"/>
      <c r="BC41" s="123"/>
      <c r="BD41" s="206"/>
      <c r="BE41" s="206"/>
      <c r="BF41" s="206"/>
      <c r="BG41" s="206"/>
      <c r="BH41" s="206"/>
      <c r="BI41" s="206"/>
      <c r="BJ41" s="206"/>
      <c r="BK41" s="206"/>
      <c r="BL41" s="206"/>
      <c r="BM41" s="206"/>
      <c r="BN41" s="206"/>
      <c r="BO41" s="206"/>
      <c r="BP41" s="123"/>
      <c r="BQ41" s="206"/>
      <c r="BR41" s="206"/>
      <c r="BS41" s="206"/>
      <c r="BT41" s="206"/>
      <c r="BU41" s="206"/>
      <c r="BV41" s="206"/>
      <c r="BW41" s="206"/>
      <c r="BX41" s="206"/>
      <c r="BY41" s="206"/>
      <c r="BZ41" s="206"/>
      <c r="CA41" s="206"/>
      <c r="CB41" s="206"/>
      <c r="CC41" s="123"/>
      <c r="CD41" s="206"/>
      <c r="CE41" s="206"/>
      <c r="CF41" s="206"/>
      <c r="CG41" s="206"/>
      <c r="CH41" s="206"/>
      <c r="CI41" s="206"/>
      <c r="CJ41" s="206"/>
      <c r="CK41" s="206"/>
      <c r="CL41" s="206"/>
      <c r="CM41" s="206"/>
      <c r="CN41" s="206"/>
      <c r="CO41" s="206"/>
      <c r="CP41" s="123"/>
      <c r="CQ41" s="206"/>
      <c r="CR41" s="206"/>
      <c r="CS41" s="206"/>
      <c r="CT41" s="206"/>
      <c r="CU41" s="206"/>
      <c r="CV41" s="206"/>
      <c r="CW41" s="206"/>
      <c r="CX41" s="206"/>
      <c r="CY41" s="206"/>
      <c r="CZ41" s="206"/>
      <c r="DA41" s="206"/>
      <c r="DB41" s="206"/>
      <c r="DC41" s="123"/>
    </row>
    <row r="42" spans="2:107" s="28" customFormat="1">
      <c r="B42" s="213"/>
      <c r="C42" s="214"/>
      <c r="D42" s="215"/>
      <c r="E42" s="215"/>
      <c r="F42" s="215"/>
      <c r="G42" s="215"/>
      <c r="H42" s="215"/>
      <c r="I42" s="215"/>
      <c r="J42" s="214"/>
      <c r="K42" s="214"/>
      <c r="L42" s="214"/>
      <c r="M42" s="214"/>
      <c r="N42" s="214"/>
      <c r="O42" s="214"/>
      <c r="P42" s="214"/>
      <c r="Q42" s="215"/>
      <c r="R42" s="215"/>
      <c r="S42" s="215"/>
      <c r="T42" s="215"/>
      <c r="U42" s="215"/>
      <c r="V42" s="215"/>
      <c r="W42" s="214"/>
      <c r="X42" s="214"/>
      <c r="Y42" s="214"/>
      <c r="Z42" s="214"/>
      <c r="AA42" s="214"/>
      <c r="AB42" s="214"/>
      <c r="AC42" s="214"/>
      <c r="AD42" s="215"/>
      <c r="AE42" s="215"/>
      <c r="AF42" s="215"/>
      <c r="AG42" s="215"/>
      <c r="AH42" s="215"/>
      <c r="AI42" s="215"/>
      <c r="AJ42" s="214"/>
      <c r="AK42" s="214"/>
      <c r="AL42" s="214"/>
      <c r="AM42" s="214"/>
      <c r="AN42" s="214"/>
      <c r="AO42" s="214"/>
      <c r="AP42" s="214"/>
      <c r="AQ42" s="215"/>
      <c r="AR42" s="215"/>
      <c r="AS42" s="215"/>
      <c r="AT42" s="215"/>
      <c r="AU42" s="215"/>
      <c r="AV42" s="215"/>
      <c r="AW42" s="214"/>
      <c r="AX42" s="214"/>
      <c r="AY42" s="214"/>
      <c r="AZ42" s="214"/>
      <c r="BA42" s="214"/>
      <c r="BB42" s="214"/>
      <c r="BC42" s="214"/>
      <c r="BD42" s="215"/>
      <c r="BE42" s="215"/>
      <c r="BF42" s="215"/>
      <c r="BG42" s="215"/>
      <c r="BH42" s="215"/>
      <c r="BI42" s="215"/>
      <c r="BJ42" s="214"/>
      <c r="BK42" s="214"/>
      <c r="BL42" s="214"/>
      <c r="BM42" s="214"/>
      <c r="BN42" s="214"/>
      <c r="BO42" s="214"/>
      <c r="BP42" s="214"/>
      <c r="BQ42" s="215"/>
      <c r="BR42" s="215"/>
      <c r="BS42" s="215"/>
      <c r="BT42" s="215"/>
      <c r="BU42" s="215"/>
      <c r="BV42" s="215"/>
      <c r="BW42" s="214"/>
      <c r="BX42" s="214"/>
      <c r="BY42" s="214"/>
      <c r="BZ42" s="214"/>
      <c r="CA42" s="214"/>
      <c r="CB42" s="214"/>
      <c r="CC42" s="214"/>
      <c r="CD42" s="215"/>
      <c r="CE42" s="215"/>
      <c r="CF42" s="215"/>
      <c r="CG42" s="215"/>
      <c r="CH42" s="215"/>
      <c r="CI42" s="215"/>
      <c r="CJ42" s="214"/>
      <c r="CK42" s="214"/>
      <c r="CL42" s="214"/>
      <c r="CM42" s="214"/>
      <c r="CN42" s="214"/>
      <c r="CO42" s="214"/>
      <c r="CP42" s="214"/>
      <c r="CQ42" s="215"/>
      <c r="CR42" s="215"/>
      <c r="CS42" s="215"/>
      <c r="CT42" s="215"/>
      <c r="CU42" s="215"/>
      <c r="CV42" s="215"/>
      <c r="CW42" s="214"/>
      <c r="CX42" s="214"/>
      <c r="CY42" s="214"/>
      <c r="CZ42" s="214"/>
      <c r="DA42" s="214"/>
      <c r="DB42" s="214"/>
      <c r="DC42" s="214"/>
    </row>
    <row r="43" spans="2:107" s="28" customFormat="1">
      <c r="B43" s="212" t="s">
        <v>156</v>
      </c>
      <c r="C43" s="216"/>
      <c r="D43" s="201">
        <f t="shared" ref="D43:AI43" si="136">SUM(D44:D47)</f>
        <v>0</v>
      </c>
      <c r="E43" s="201">
        <f t="shared" si="136"/>
        <v>0</v>
      </c>
      <c r="F43" s="201">
        <f t="shared" si="136"/>
        <v>0</v>
      </c>
      <c r="G43" s="201">
        <f t="shared" si="136"/>
        <v>0</v>
      </c>
      <c r="H43" s="201">
        <f t="shared" si="136"/>
        <v>0</v>
      </c>
      <c r="I43" s="201">
        <f t="shared" si="136"/>
        <v>0</v>
      </c>
      <c r="J43" s="201">
        <f t="shared" si="136"/>
        <v>0</v>
      </c>
      <c r="K43" s="201">
        <f t="shared" si="136"/>
        <v>0</v>
      </c>
      <c r="L43" s="201">
        <f t="shared" si="136"/>
        <v>0</v>
      </c>
      <c r="M43" s="201">
        <f t="shared" si="136"/>
        <v>0</v>
      </c>
      <c r="N43" s="201">
        <f t="shared" si="136"/>
        <v>0</v>
      </c>
      <c r="O43" s="201">
        <f t="shared" si="136"/>
        <v>0</v>
      </c>
      <c r="P43" s="202">
        <f t="shared" si="136"/>
        <v>0</v>
      </c>
      <c r="Q43" s="201">
        <f t="shared" si="136"/>
        <v>0</v>
      </c>
      <c r="R43" s="201">
        <f t="shared" si="136"/>
        <v>0</v>
      </c>
      <c r="S43" s="201">
        <f t="shared" si="136"/>
        <v>0</v>
      </c>
      <c r="T43" s="201">
        <f t="shared" si="136"/>
        <v>0</v>
      </c>
      <c r="U43" s="201">
        <f t="shared" si="136"/>
        <v>0</v>
      </c>
      <c r="V43" s="201">
        <f t="shared" si="136"/>
        <v>0</v>
      </c>
      <c r="W43" s="201">
        <f t="shared" si="136"/>
        <v>0</v>
      </c>
      <c r="X43" s="201">
        <f t="shared" si="136"/>
        <v>0</v>
      </c>
      <c r="Y43" s="201">
        <f t="shared" si="136"/>
        <v>0</v>
      </c>
      <c r="Z43" s="201">
        <f t="shared" si="136"/>
        <v>0</v>
      </c>
      <c r="AA43" s="201">
        <f t="shared" si="136"/>
        <v>0</v>
      </c>
      <c r="AB43" s="201">
        <f t="shared" si="136"/>
        <v>0</v>
      </c>
      <c r="AC43" s="202">
        <f t="shared" si="136"/>
        <v>0</v>
      </c>
      <c r="AD43" s="201">
        <f t="shared" si="136"/>
        <v>0</v>
      </c>
      <c r="AE43" s="201">
        <f t="shared" si="136"/>
        <v>0</v>
      </c>
      <c r="AF43" s="201">
        <f t="shared" si="136"/>
        <v>0</v>
      </c>
      <c r="AG43" s="201">
        <f t="shared" si="136"/>
        <v>0</v>
      </c>
      <c r="AH43" s="201">
        <f t="shared" si="136"/>
        <v>0</v>
      </c>
      <c r="AI43" s="201">
        <f t="shared" si="136"/>
        <v>0</v>
      </c>
      <c r="AJ43" s="201">
        <f t="shared" ref="AJ43:BO43" si="137">SUM(AJ44:AJ47)</f>
        <v>0</v>
      </c>
      <c r="AK43" s="201">
        <f t="shared" si="137"/>
        <v>0</v>
      </c>
      <c r="AL43" s="201">
        <f t="shared" si="137"/>
        <v>0</v>
      </c>
      <c r="AM43" s="201">
        <f t="shared" si="137"/>
        <v>0</v>
      </c>
      <c r="AN43" s="201">
        <f t="shared" si="137"/>
        <v>0</v>
      </c>
      <c r="AO43" s="201">
        <f t="shared" si="137"/>
        <v>0</v>
      </c>
      <c r="AP43" s="202">
        <f t="shared" si="137"/>
        <v>0</v>
      </c>
      <c r="AQ43" s="201">
        <f t="shared" si="137"/>
        <v>0</v>
      </c>
      <c r="AR43" s="201">
        <f t="shared" si="137"/>
        <v>0</v>
      </c>
      <c r="AS43" s="201">
        <f t="shared" si="137"/>
        <v>0</v>
      </c>
      <c r="AT43" s="201">
        <f t="shared" si="137"/>
        <v>0</v>
      </c>
      <c r="AU43" s="201">
        <f t="shared" si="137"/>
        <v>0</v>
      </c>
      <c r="AV43" s="201">
        <f t="shared" si="137"/>
        <v>0</v>
      </c>
      <c r="AW43" s="201">
        <f t="shared" si="137"/>
        <v>0</v>
      </c>
      <c r="AX43" s="201">
        <f t="shared" si="137"/>
        <v>0</v>
      </c>
      <c r="AY43" s="201">
        <f t="shared" si="137"/>
        <v>0</v>
      </c>
      <c r="AZ43" s="201">
        <f t="shared" si="137"/>
        <v>0</v>
      </c>
      <c r="BA43" s="201">
        <f t="shared" si="137"/>
        <v>0</v>
      </c>
      <c r="BB43" s="201">
        <f t="shared" si="137"/>
        <v>0</v>
      </c>
      <c r="BC43" s="202">
        <f t="shared" si="137"/>
        <v>0</v>
      </c>
      <c r="BD43" s="201">
        <f t="shared" si="137"/>
        <v>0</v>
      </c>
      <c r="BE43" s="201">
        <f t="shared" si="137"/>
        <v>0</v>
      </c>
      <c r="BF43" s="201">
        <f t="shared" si="137"/>
        <v>0</v>
      </c>
      <c r="BG43" s="201">
        <f t="shared" si="137"/>
        <v>0</v>
      </c>
      <c r="BH43" s="201">
        <f t="shared" si="137"/>
        <v>0</v>
      </c>
      <c r="BI43" s="201">
        <f t="shared" si="137"/>
        <v>0</v>
      </c>
      <c r="BJ43" s="201">
        <f t="shared" si="137"/>
        <v>0</v>
      </c>
      <c r="BK43" s="201">
        <f t="shared" si="137"/>
        <v>0</v>
      </c>
      <c r="BL43" s="201">
        <f t="shared" si="137"/>
        <v>0</v>
      </c>
      <c r="BM43" s="201">
        <f t="shared" si="137"/>
        <v>0</v>
      </c>
      <c r="BN43" s="201">
        <f t="shared" si="137"/>
        <v>0</v>
      </c>
      <c r="BO43" s="201">
        <f t="shared" si="137"/>
        <v>0</v>
      </c>
      <c r="BP43" s="202">
        <f t="shared" ref="BP43:CU43" si="138">SUM(BP44:BP47)</f>
        <v>0</v>
      </c>
      <c r="BQ43" s="201">
        <f t="shared" si="138"/>
        <v>0</v>
      </c>
      <c r="BR43" s="201">
        <f t="shared" si="138"/>
        <v>0</v>
      </c>
      <c r="BS43" s="201">
        <f t="shared" si="138"/>
        <v>0</v>
      </c>
      <c r="BT43" s="201">
        <f t="shared" si="138"/>
        <v>0</v>
      </c>
      <c r="BU43" s="201">
        <f t="shared" si="138"/>
        <v>0</v>
      </c>
      <c r="BV43" s="201">
        <f t="shared" si="138"/>
        <v>0</v>
      </c>
      <c r="BW43" s="201">
        <f t="shared" si="138"/>
        <v>0</v>
      </c>
      <c r="BX43" s="201">
        <f t="shared" si="138"/>
        <v>0</v>
      </c>
      <c r="BY43" s="201">
        <f t="shared" si="138"/>
        <v>0</v>
      </c>
      <c r="BZ43" s="201">
        <f t="shared" si="138"/>
        <v>0</v>
      </c>
      <c r="CA43" s="201">
        <f t="shared" si="138"/>
        <v>0</v>
      </c>
      <c r="CB43" s="201">
        <f t="shared" si="138"/>
        <v>0</v>
      </c>
      <c r="CC43" s="202">
        <f t="shared" si="138"/>
        <v>0</v>
      </c>
      <c r="CD43" s="201">
        <f t="shared" si="138"/>
        <v>0</v>
      </c>
      <c r="CE43" s="201">
        <f t="shared" si="138"/>
        <v>0</v>
      </c>
      <c r="CF43" s="201">
        <f t="shared" si="138"/>
        <v>0</v>
      </c>
      <c r="CG43" s="201">
        <f t="shared" si="138"/>
        <v>0</v>
      </c>
      <c r="CH43" s="201">
        <f t="shared" si="138"/>
        <v>0</v>
      </c>
      <c r="CI43" s="201">
        <f t="shared" si="138"/>
        <v>0</v>
      </c>
      <c r="CJ43" s="201">
        <f t="shared" si="138"/>
        <v>0</v>
      </c>
      <c r="CK43" s="201">
        <f t="shared" si="138"/>
        <v>0</v>
      </c>
      <c r="CL43" s="201">
        <f t="shared" si="138"/>
        <v>0</v>
      </c>
      <c r="CM43" s="201">
        <f t="shared" si="138"/>
        <v>0</v>
      </c>
      <c r="CN43" s="201">
        <f t="shared" si="138"/>
        <v>0</v>
      </c>
      <c r="CO43" s="201">
        <f t="shared" si="138"/>
        <v>0</v>
      </c>
      <c r="CP43" s="202">
        <f t="shared" si="138"/>
        <v>0</v>
      </c>
      <c r="CQ43" s="201">
        <f t="shared" si="138"/>
        <v>0</v>
      </c>
      <c r="CR43" s="201">
        <f t="shared" si="138"/>
        <v>0</v>
      </c>
      <c r="CS43" s="201">
        <f t="shared" si="138"/>
        <v>0</v>
      </c>
      <c r="CT43" s="201">
        <f t="shared" si="138"/>
        <v>0</v>
      </c>
      <c r="CU43" s="201">
        <f t="shared" si="138"/>
        <v>0</v>
      </c>
      <c r="CV43" s="201">
        <f t="shared" ref="CV43:DC43" si="139">SUM(CV44:CV47)</f>
        <v>0</v>
      </c>
      <c r="CW43" s="201">
        <f t="shared" si="139"/>
        <v>0</v>
      </c>
      <c r="CX43" s="201">
        <f t="shared" si="139"/>
        <v>0</v>
      </c>
      <c r="CY43" s="201">
        <f t="shared" si="139"/>
        <v>0</v>
      </c>
      <c r="CZ43" s="201">
        <f t="shared" si="139"/>
        <v>0</v>
      </c>
      <c r="DA43" s="201">
        <f t="shared" si="139"/>
        <v>0</v>
      </c>
      <c r="DB43" s="201">
        <f t="shared" si="139"/>
        <v>0</v>
      </c>
      <c r="DC43" s="202">
        <f t="shared" si="139"/>
        <v>0</v>
      </c>
    </row>
    <row r="44" spans="2:107" s="28" customFormat="1" outlineLevel="1">
      <c r="B44" s="149" t="str">
        <f>B38</f>
        <v>SaaS Phase</v>
      </c>
      <c r="C44" s="203"/>
      <c r="D44" s="111">
        <f>INDEX($D89:$CU89,MATCH(D$4,$D$60:$CU$60,0))</f>
        <v>0</v>
      </c>
      <c r="E44" s="111">
        <f>INDEX($D89:$CU89,MATCH(E$4,$D$60:$CU$60,0))</f>
        <v>0</v>
      </c>
      <c r="F44" s="111">
        <f>INDEX($D89:$CU89,MATCH(F$4,$D$60:$CU$60,0))</f>
        <v>0</v>
      </c>
      <c r="G44" s="111">
        <f>INDEX($D89:$CU89,MATCH(G$4,$D$60:$CU$60,0))</f>
        <v>0</v>
      </c>
      <c r="H44" s="111">
        <f>INDEX($D89:$CU89,MATCH(H$4,$D$60:$CU$60,0))</f>
        <v>0</v>
      </c>
      <c r="I44" s="111">
        <f>INDEX($D89:$CU89,MATCH(I$4,$D$60:$CU$60,0))</f>
        <v>0</v>
      </c>
      <c r="J44" s="111">
        <f>INDEX($D89:$CU89,MATCH(J$4,$D$60:$CU$60,0))</f>
        <v>0</v>
      </c>
      <c r="K44" s="111">
        <f>INDEX($D89:$CU89,MATCH(K$4,$D$60:$CU$60,0))</f>
        <v>0</v>
      </c>
      <c r="L44" s="111">
        <f>INDEX($D89:$CU89,MATCH(L$4,$D$60:$CU$60,0))</f>
        <v>0</v>
      </c>
      <c r="M44" s="111">
        <f>INDEX($D89:$CU89,MATCH(M$4,$D$60:$CU$60,0))</f>
        <v>0</v>
      </c>
      <c r="N44" s="111">
        <f>INDEX($D89:$CU89,MATCH(N$4,$D$60:$CU$60,0))</f>
        <v>0</v>
      </c>
      <c r="O44" s="111">
        <f>INDEX($D89:$CU89,MATCH(O$4,$D$60:$CU$60,0))</f>
        <v>0</v>
      </c>
      <c r="P44" s="109">
        <f>SUM(C44:O44)</f>
        <v>0</v>
      </c>
      <c r="Q44" s="111">
        <f>INDEX($D89:$CU89,MATCH(Q$4,$D$60:$CU$60,0))</f>
        <v>0</v>
      </c>
      <c r="R44" s="111">
        <f>INDEX($D89:$CU89,MATCH(R$4,$D$60:$CU$60,0))</f>
        <v>0</v>
      </c>
      <c r="S44" s="111">
        <f>INDEX($D89:$CU89,MATCH(S$4,$D$60:$CU$60,0))</f>
        <v>0</v>
      </c>
      <c r="T44" s="111">
        <f>INDEX($D89:$CU89,MATCH(T$4,$D$60:$CU$60,0))</f>
        <v>0</v>
      </c>
      <c r="U44" s="111">
        <f>INDEX($D89:$CU89,MATCH(U$4,$D$60:$CU$60,0))</f>
        <v>0</v>
      </c>
      <c r="V44" s="111">
        <f>INDEX($D89:$CU89,MATCH(V$4,$D$60:$CU$60,0))</f>
        <v>0</v>
      </c>
      <c r="W44" s="111">
        <f>INDEX($D89:$CU89,MATCH(W$4,$D$60:$CU$60,0))</f>
        <v>0</v>
      </c>
      <c r="X44" s="111">
        <f>INDEX($D89:$CU89,MATCH(X$4,$D$60:$CU$60,0))</f>
        <v>0</v>
      </c>
      <c r="Y44" s="111">
        <f>INDEX($D89:$CU89,MATCH(Y$4,$D$60:$CU$60,0))</f>
        <v>0</v>
      </c>
      <c r="Z44" s="111">
        <f>INDEX($D89:$CU89,MATCH(Z$4,$D$60:$CU$60,0))</f>
        <v>0</v>
      </c>
      <c r="AA44" s="111">
        <f>INDEX($D89:$CU89,MATCH(AA$4,$D$60:$CU$60,0))</f>
        <v>0</v>
      </c>
      <c r="AB44" s="111">
        <f>INDEX($D89:$CU89,MATCH(AB$4,$D$60:$CU$60,0))</f>
        <v>0</v>
      </c>
      <c r="AC44" s="109">
        <f>SUM(P44:AB44)</f>
        <v>0</v>
      </c>
      <c r="AD44" s="111">
        <f>INDEX($D89:$CU89,MATCH(AD$4,$D$60:$CU$60,0))</f>
        <v>0</v>
      </c>
      <c r="AE44" s="111">
        <f>INDEX($D89:$CU89,MATCH(AE$4,$D$60:$CU$60,0))</f>
        <v>0</v>
      </c>
      <c r="AF44" s="111">
        <f>INDEX($D89:$CU89,MATCH(AF$4,$D$60:$CU$60,0))</f>
        <v>0</v>
      </c>
      <c r="AG44" s="111">
        <f>INDEX($D89:$CU89,MATCH(AG$4,$D$60:$CU$60,0))</f>
        <v>0</v>
      </c>
      <c r="AH44" s="111">
        <f>INDEX($D89:$CU89,MATCH(AH$4,$D$60:$CU$60,0))</f>
        <v>0</v>
      </c>
      <c r="AI44" s="111">
        <f>INDEX($D89:$CU89,MATCH(AI$4,$D$60:$CU$60,0))</f>
        <v>0</v>
      </c>
      <c r="AJ44" s="111">
        <f>INDEX($D89:$CU89,MATCH(AJ$4,$D$60:$CU$60,0))</f>
        <v>0</v>
      </c>
      <c r="AK44" s="111">
        <f>INDEX($D89:$CU89,MATCH(AK$4,$D$60:$CU$60,0))</f>
        <v>0</v>
      </c>
      <c r="AL44" s="111">
        <f>INDEX($D89:$CU89,MATCH(AL$4,$D$60:$CU$60,0))</f>
        <v>0</v>
      </c>
      <c r="AM44" s="111">
        <f>INDEX($D89:$CU89,MATCH(AM$4,$D$60:$CU$60,0))</f>
        <v>0</v>
      </c>
      <c r="AN44" s="111">
        <f>INDEX($D89:$CU89,MATCH(AN$4,$D$60:$CU$60,0))</f>
        <v>0</v>
      </c>
      <c r="AO44" s="111">
        <f>INDEX($D89:$CU89,MATCH(AO$4,$D$60:$CU$60,0))</f>
        <v>0</v>
      </c>
      <c r="AP44" s="109">
        <f>SUM(AC44:AO44)</f>
        <v>0</v>
      </c>
      <c r="AQ44" s="111">
        <f>INDEX($D89:$CU89,MATCH(AQ$4,$D$60:$CU$60,0))</f>
        <v>0</v>
      </c>
      <c r="AR44" s="111">
        <f>INDEX($D89:$CU89,MATCH(AR$4,$D$60:$CU$60,0))</f>
        <v>0</v>
      </c>
      <c r="AS44" s="111">
        <f>INDEX($D89:$CU89,MATCH(AS$4,$D$60:$CU$60,0))</f>
        <v>0</v>
      </c>
      <c r="AT44" s="111">
        <f>INDEX($D89:$CU89,MATCH(AT$4,$D$60:$CU$60,0))</f>
        <v>0</v>
      </c>
      <c r="AU44" s="111">
        <f>INDEX($D89:$CU89,MATCH(AU$4,$D$60:$CU$60,0))</f>
        <v>0</v>
      </c>
      <c r="AV44" s="111">
        <f>INDEX($D89:$CU89,MATCH(AV$4,$D$60:$CU$60,0))</f>
        <v>0</v>
      </c>
      <c r="AW44" s="111">
        <f>INDEX($D89:$CU89,MATCH(AW$4,$D$60:$CU$60,0))</f>
        <v>0</v>
      </c>
      <c r="AX44" s="111">
        <f>INDEX($D89:$CU89,MATCH(AX$4,$D$60:$CU$60,0))</f>
        <v>0</v>
      </c>
      <c r="AY44" s="111">
        <f>INDEX($D89:$CU89,MATCH(AY$4,$D$60:$CU$60,0))</f>
        <v>0</v>
      </c>
      <c r="AZ44" s="111">
        <f>INDEX($D89:$CU89,MATCH(AZ$4,$D$60:$CU$60,0))</f>
        <v>0</v>
      </c>
      <c r="BA44" s="111">
        <f>INDEX($D89:$CU89,MATCH(BA$4,$D$60:$CU$60,0))</f>
        <v>0</v>
      </c>
      <c r="BB44" s="111">
        <f>INDEX($D89:$CU89,MATCH(BB$4,$D$60:$CU$60,0))</f>
        <v>0</v>
      </c>
      <c r="BC44" s="109">
        <f>SUM(AP44:BB44)</f>
        <v>0</v>
      </c>
      <c r="BD44" s="111">
        <f>INDEX($D89:$CU89,MATCH(BD$4,$D$60:$CU$60,0))</f>
        <v>0</v>
      </c>
      <c r="BE44" s="111">
        <f>INDEX($D89:$CU89,MATCH(BE$4,$D$60:$CU$60,0))</f>
        <v>0</v>
      </c>
      <c r="BF44" s="111">
        <f>INDEX($D89:$CU89,MATCH(BF$4,$D$60:$CU$60,0))</f>
        <v>0</v>
      </c>
      <c r="BG44" s="111">
        <f>INDEX($D89:$CU89,MATCH(BG$4,$D$60:$CU$60,0))</f>
        <v>0</v>
      </c>
      <c r="BH44" s="111">
        <f>INDEX($D89:$CU89,MATCH(BH$4,$D$60:$CU$60,0))</f>
        <v>0</v>
      </c>
      <c r="BI44" s="111">
        <f>INDEX($D89:$CU89,MATCH(BI$4,$D$60:$CU$60,0))</f>
        <v>0</v>
      </c>
      <c r="BJ44" s="111">
        <f>INDEX($D89:$CU89,MATCH(BJ$4,$D$60:$CU$60,0))</f>
        <v>0</v>
      </c>
      <c r="BK44" s="111">
        <f>INDEX($D89:$CU89,MATCH(BK$4,$D$60:$CU$60,0))</f>
        <v>0</v>
      </c>
      <c r="BL44" s="111">
        <f>INDEX($D89:$CU89,MATCH(BL$4,$D$60:$CU$60,0))</f>
        <v>0</v>
      </c>
      <c r="BM44" s="111">
        <f>INDEX($D89:$CU89,MATCH(BM$4,$D$60:$CU$60,0))</f>
        <v>0</v>
      </c>
      <c r="BN44" s="111">
        <f>INDEX($D89:$CU89,MATCH(BN$4,$D$60:$CU$60,0))</f>
        <v>0</v>
      </c>
      <c r="BO44" s="111">
        <f>INDEX($D89:$CU89,MATCH(BO$4,$D$60:$CU$60,0))</f>
        <v>0</v>
      </c>
      <c r="BP44" s="109">
        <f>SUM(BC44:BO44)</f>
        <v>0</v>
      </c>
      <c r="BQ44" s="111">
        <f>INDEX($D89:$CU89,MATCH(BQ$4,$D$60:$CU$60,0))</f>
        <v>0</v>
      </c>
      <c r="BR44" s="111">
        <f>INDEX($D89:$CU89,MATCH(BR$4,$D$60:$CU$60,0))</f>
        <v>0</v>
      </c>
      <c r="BS44" s="111">
        <f>INDEX($D89:$CU89,MATCH(BS$4,$D$60:$CU$60,0))</f>
        <v>0</v>
      </c>
      <c r="BT44" s="111">
        <f>INDEX($D89:$CU89,MATCH(BT$4,$D$60:$CU$60,0))</f>
        <v>0</v>
      </c>
      <c r="BU44" s="111">
        <f>INDEX($D89:$CU89,MATCH(BU$4,$D$60:$CU$60,0))</f>
        <v>0</v>
      </c>
      <c r="BV44" s="111">
        <f>INDEX($D89:$CU89,MATCH(BV$4,$D$60:$CU$60,0))</f>
        <v>0</v>
      </c>
      <c r="BW44" s="111">
        <f>INDEX($D89:$CU89,MATCH(BW$4,$D$60:$CU$60,0))</f>
        <v>0</v>
      </c>
      <c r="BX44" s="111">
        <f>INDEX($D89:$CU89,MATCH(BX$4,$D$60:$CU$60,0))</f>
        <v>0</v>
      </c>
      <c r="BY44" s="111">
        <f>INDEX($D89:$CU89,MATCH(BY$4,$D$60:$CU$60,0))</f>
        <v>0</v>
      </c>
      <c r="BZ44" s="111">
        <f>INDEX($D89:$CU89,MATCH(BZ$4,$D$60:$CU$60,0))</f>
        <v>0</v>
      </c>
      <c r="CA44" s="111">
        <f>INDEX($D89:$CU89,MATCH(CA$4,$D$60:$CU$60,0))</f>
        <v>0</v>
      </c>
      <c r="CB44" s="111">
        <f>INDEX($D89:$CU89,MATCH(CB$4,$D$60:$CU$60,0))</f>
        <v>0</v>
      </c>
      <c r="CC44" s="109">
        <f>SUM(BP44:CB44)</f>
        <v>0</v>
      </c>
      <c r="CD44" s="111">
        <f>INDEX($D89:$CU89,MATCH(CD$4,$D$60:$CU$60,0))</f>
        <v>0</v>
      </c>
      <c r="CE44" s="111">
        <f>INDEX($D89:$CU89,MATCH(CE$4,$D$60:$CU$60,0))</f>
        <v>0</v>
      </c>
      <c r="CF44" s="111">
        <f>INDEX($D89:$CU89,MATCH(CF$4,$D$60:$CU$60,0))</f>
        <v>0</v>
      </c>
      <c r="CG44" s="111">
        <f>INDEX($D89:$CU89,MATCH(CG$4,$D$60:$CU$60,0))</f>
        <v>0</v>
      </c>
      <c r="CH44" s="111">
        <f>INDEX($D89:$CU89,MATCH(CH$4,$D$60:$CU$60,0))</f>
        <v>0</v>
      </c>
      <c r="CI44" s="111">
        <f>INDEX($D89:$CU89,MATCH(CI$4,$D$60:$CU$60,0))</f>
        <v>0</v>
      </c>
      <c r="CJ44" s="111">
        <f>INDEX($D89:$CU89,MATCH(CJ$4,$D$60:$CU$60,0))</f>
        <v>0</v>
      </c>
      <c r="CK44" s="111">
        <f>INDEX($D89:$CU89,MATCH(CK$4,$D$60:$CU$60,0))</f>
        <v>0</v>
      </c>
      <c r="CL44" s="111">
        <f>INDEX($D89:$CU89,MATCH(CL$4,$D$60:$CU$60,0))</f>
        <v>0</v>
      </c>
      <c r="CM44" s="111">
        <f>INDEX($D89:$CU89,MATCH(CM$4,$D$60:$CU$60,0))</f>
        <v>0</v>
      </c>
      <c r="CN44" s="111">
        <f>INDEX($D89:$CU89,MATCH(CN$4,$D$60:$CU$60,0))</f>
        <v>0</v>
      </c>
      <c r="CO44" s="111">
        <f>INDEX($D89:$CU89,MATCH(CO$4,$D$60:$CU$60,0))</f>
        <v>0</v>
      </c>
      <c r="CP44" s="109">
        <f>SUM(CC44:CO44)</f>
        <v>0</v>
      </c>
      <c r="CQ44" s="111">
        <f>INDEX($D89:$CU89,MATCH(CQ$4,$D$60:$CU$60,0))</f>
        <v>0</v>
      </c>
      <c r="CR44" s="111">
        <f>INDEX($D89:$CU89,MATCH(CR$4,$D$60:$CU$60,0))</f>
        <v>0</v>
      </c>
      <c r="CS44" s="111">
        <f>INDEX($D89:$CU89,MATCH(CS$4,$D$60:$CU$60,0))</f>
        <v>0</v>
      </c>
      <c r="CT44" s="111">
        <f>INDEX($D89:$CU89,MATCH(CT$4,$D$60:$CU$60,0))</f>
        <v>0</v>
      </c>
      <c r="CU44" s="111">
        <f>INDEX($D89:$CU89,MATCH(CU$4,$D$60:$CU$60,0))</f>
        <v>0</v>
      </c>
      <c r="CV44" s="111">
        <f>INDEX($D89:$CU89,MATCH(CV$4,$D$60:$CU$60,0))</f>
        <v>0</v>
      </c>
      <c r="CW44" s="111">
        <f>INDEX($D89:$CU89,MATCH(CW$4,$D$60:$CU$60,0))</f>
        <v>0</v>
      </c>
      <c r="CX44" s="111">
        <f>INDEX($D89:$CU89,MATCH(CX$4,$D$60:$CU$60,0))</f>
        <v>0</v>
      </c>
      <c r="CY44" s="111">
        <f>INDEX($D89:$CU89,MATCH(CY$4,$D$60:$CU$60,0))</f>
        <v>0</v>
      </c>
      <c r="CZ44" s="111">
        <f>INDEX($D89:$CU89,MATCH(CZ$4,$D$60:$CU$60,0))</f>
        <v>0</v>
      </c>
      <c r="DA44" s="111">
        <f>INDEX($D89:$CU89,MATCH(DA$4,$D$60:$CU$60,0))</f>
        <v>0</v>
      </c>
      <c r="DB44" s="111">
        <f>INDEX($D89:$CU89,MATCH(DB$4,$D$60:$CU$60,0))</f>
        <v>0</v>
      </c>
      <c r="DC44" s="109">
        <f>SUM(CP44:DB44)</f>
        <v>0</v>
      </c>
    </row>
    <row r="45" spans="2:107" s="28" customFormat="1" outlineLevel="1">
      <c r="B45" s="149" t="str">
        <f>B39</f>
        <v>PaaS Phase</v>
      </c>
      <c r="C45" s="203"/>
      <c r="D45" s="111">
        <f>INDEX($D90:$CU90,MATCH(D$4,$D$60:$CU$60,0))</f>
        <v>0</v>
      </c>
      <c r="E45" s="111">
        <f>INDEX($D90:$CU90,MATCH(E$4,$D$60:$CU$60,0))</f>
        <v>0</v>
      </c>
      <c r="F45" s="111">
        <f>INDEX($D90:$CU90,MATCH(F$4,$D$60:$CU$60,0))</f>
        <v>0</v>
      </c>
      <c r="G45" s="111">
        <f>INDEX($D90:$CU90,MATCH(G$4,$D$60:$CU$60,0))</f>
        <v>0</v>
      </c>
      <c r="H45" s="111">
        <f>INDEX($D90:$CU90,MATCH(H$4,$D$60:$CU$60,0))</f>
        <v>0</v>
      </c>
      <c r="I45" s="111">
        <f>INDEX($D90:$CU90,MATCH(I$4,$D$60:$CU$60,0))</f>
        <v>0</v>
      </c>
      <c r="J45" s="111">
        <f>INDEX($D90:$CU90,MATCH(J$4,$D$60:$CU$60,0))</f>
        <v>0</v>
      </c>
      <c r="K45" s="111">
        <f>INDEX($D90:$CU90,MATCH(K$4,$D$60:$CU$60,0))</f>
        <v>0</v>
      </c>
      <c r="L45" s="111">
        <f>INDEX($D90:$CU90,MATCH(L$4,$D$60:$CU$60,0))</f>
        <v>0</v>
      </c>
      <c r="M45" s="111">
        <f>INDEX($D90:$CU90,MATCH(M$4,$D$60:$CU$60,0))</f>
        <v>0</v>
      </c>
      <c r="N45" s="111">
        <f>INDEX($D90:$CU90,MATCH(N$4,$D$60:$CU$60,0))</f>
        <v>0</v>
      </c>
      <c r="O45" s="111">
        <f>INDEX($D90:$CU90,MATCH(O$4,$D$60:$CU$60,0))</f>
        <v>0</v>
      </c>
      <c r="P45" s="109">
        <f>SUM(C45:O45)</f>
        <v>0</v>
      </c>
      <c r="Q45" s="111">
        <f>INDEX($D90:$CU90,MATCH(Q$4,$D$60:$CU$60,0))</f>
        <v>0</v>
      </c>
      <c r="R45" s="111">
        <f>INDEX($D90:$CU90,MATCH(R$4,$D$60:$CU$60,0))</f>
        <v>0</v>
      </c>
      <c r="S45" s="111">
        <f>INDEX($D90:$CU90,MATCH(S$4,$D$60:$CU$60,0))</f>
        <v>0</v>
      </c>
      <c r="T45" s="111">
        <f>INDEX($D90:$CU90,MATCH(T$4,$D$60:$CU$60,0))</f>
        <v>0</v>
      </c>
      <c r="U45" s="111">
        <f>INDEX($D90:$CU90,MATCH(U$4,$D$60:$CU$60,0))</f>
        <v>0</v>
      </c>
      <c r="V45" s="111">
        <f>INDEX($D90:$CU90,MATCH(V$4,$D$60:$CU$60,0))</f>
        <v>0</v>
      </c>
      <c r="W45" s="111">
        <f>INDEX($D90:$CU90,MATCH(W$4,$D$60:$CU$60,0))</f>
        <v>0</v>
      </c>
      <c r="X45" s="111">
        <f>INDEX($D90:$CU90,MATCH(X$4,$D$60:$CU$60,0))</f>
        <v>0</v>
      </c>
      <c r="Y45" s="111">
        <f>INDEX($D90:$CU90,MATCH(Y$4,$D$60:$CU$60,0))</f>
        <v>0</v>
      </c>
      <c r="Z45" s="111">
        <f>INDEX($D90:$CU90,MATCH(Z$4,$D$60:$CU$60,0))</f>
        <v>0</v>
      </c>
      <c r="AA45" s="111">
        <f>INDEX($D90:$CU90,MATCH(AA$4,$D$60:$CU$60,0))</f>
        <v>0</v>
      </c>
      <c r="AB45" s="111">
        <f>INDEX($D90:$CU90,MATCH(AB$4,$D$60:$CU$60,0))</f>
        <v>0</v>
      </c>
      <c r="AC45" s="109">
        <f>SUM(P45:AB45)</f>
        <v>0</v>
      </c>
      <c r="AD45" s="111">
        <f>INDEX($D90:$CU90,MATCH(AD$4,$D$60:$CU$60,0))</f>
        <v>0</v>
      </c>
      <c r="AE45" s="111">
        <f>INDEX($D90:$CU90,MATCH(AE$4,$D$60:$CU$60,0))</f>
        <v>0</v>
      </c>
      <c r="AF45" s="111">
        <f>INDEX($D90:$CU90,MATCH(AF$4,$D$60:$CU$60,0))</f>
        <v>0</v>
      </c>
      <c r="AG45" s="111">
        <f>INDEX($D90:$CU90,MATCH(AG$4,$D$60:$CU$60,0))</f>
        <v>0</v>
      </c>
      <c r="AH45" s="111">
        <f>INDEX($D90:$CU90,MATCH(AH$4,$D$60:$CU$60,0))</f>
        <v>0</v>
      </c>
      <c r="AI45" s="111">
        <f>INDEX($D90:$CU90,MATCH(AI$4,$D$60:$CU$60,0))</f>
        <v>0</v>
      </c>
      <c r="AJ45" s="111">
        <f>INDEX($D90:$CU90,MATCH(AJ$4,$D$60:$CU$60,0))</f>
        <v>0</v>
      </c>
      <c r="AK45" s="111">
        <f>INDEX($D90:$CU90,MATCH(AK$4,$D$60:$CU$60,0))</f>
        <v>0</v>
      </c>
      <c r="AL45" s="111">
        <f>INDEX($D90:$CU90,MATCH(AL$4,$D$60:$CU$60,0))</f>
        <v>0</v>
      </c>
      <c r="AM45" s="111">
        <f>INDEX($D90:$CU90,MATCH(AM$4,$D$60:$CU$60,0))</f>
        <v>0</v>
      </c>
      <c r="AN45" s="111">
        <f>INDEX($D90:$CU90,MATCH(AN$4,$D$60:$CU$60,0))</f>
        <v>0</v>
      </c>
      <c r="AO45" s="111">
        <f>INDEX($D90:$CU90,MATCH(AO$4,$D$60:$CU$60,0))</f>
        <v>0</v>
      </c>
      <c r="AP45" s="109">
        <f>SUM(AC45:AO45)</f>
        <v>0</v>
      </c>
      <c r="AQ45" s="111">
        <f>INDEX($D90:$CU90,MATCH(AQ$4,$D$60:$CU$60,0))</f>
        <v>0</v>
      </c>
      <c r="AR45" s="111">
        <f>INDEX($D90:$CU90,MATCH(AR$4,$D$60:$CU$60,0))</f>
        <v>0</v>
      </c>
      <c r="AS45" s="111">
        <f>INDEX($D90:$CU90,MATCH(AS$4,$D$60:$CU$60,0))</f>
        <v>0</v>
      </c>
      <c r="AT45" s="111">
        <f>INDEX($D90:$CU90,MATCH(AT$4,$D$60:$CU$60,0))</f>
        <v>0</v>
      </c>
      <c r="AU45" s="111">
        <f>INDEX($D90:$CU90,MATCH(AU$4,$D$60:$CU$60,0))</f>
        <v>0</v>
      </c>
      <c r="AV45" s="111">
        <f>INDEX($D90:$CU90,MATCH(AV$4,$D$60:$CU$60,0))</f>
        <v>0</v>
      </c>
      <c r="AW45" s="111">
        <f>INDEX($D90:$CU90,MATCH(AW$4,$D$60:$CU$60,0))</f>
        <v>0</v>
      </c>
      <c r="AX45" s="111">
        <f>INDEX($D90:$CU90,MATCH(AX$4,$D$60:$CU$60,0))</f>
        <v>0</v>
      </c>
      <c r="AY45" s="111">
        <f>INDEX($D90:$CU90,MATCH(AY$4,$D$60:$CU$60,0))</f>
        <v>0</v>
      </c>
      <c r="AZ45" s="111">
        <f>INDEX($D90:$CU90,MATCH(AZ$4,$D$60:$CU$60,0))</f>
        <v>0</v>
      </c>
      <c r="BA45" s="111">
        <f>INDEX($D90:$CU90,MATCH(BA$4,$D$60:$CU$60,0))</f>
        <v>0</v>
      </c>
      <c r="BB45" s="111">
        <f>INDEX($D90:$CU90,MATCH(BB$4,$D$60:$CU$60,0))</f>
        <v>0</v>
      </c>
      <c r="BC45" s="109">
        <f>SUM(AP45:BB45)</f>
        <v>0</v>
      </c>
      <c r="BD45" s="111">
        <f>INDEX($D90:$CU90,MATCH(BD$4,$D$60:$CU$60,0))</f>
        <v>0</v>
      </c>
      <c r="BE45" s="111">
        <f>INDEX($D90:$CU90,MATCH(BE$4,$D$60:$CU$60,0))</f>
        <v>0</v>
      </c>
      <c r="BF45" s="111">
        <f>INDEX($D90:$CU90,MATCH(BF$4,$D$60:$CU$60,0))</f>
        <v>0</v>
      </c>
      <c r="BG45" s="111">
        <f>INDEX($D90:$CU90,MATCH(BG$4,$D$60:$CU$60,0))</f>
        <v>0</v>
      </c>
      <c r="BH45" s="111">
        <f>INDEX($D90:$CU90,MATCH(BH$4,$D$60:$CU$60,0))</f>
        <v>0</v>
      </c>
      <c r="BI45" s="111">
        <f>INDEX($D90:$CU90,MATCH(BI$4,$D$60:$CU$60,0))</f>
        <v>0</v>
      </c>
      <c r="BJ45" s="111">
        <f>INDEX($D90:$CU90,MATCH(BJ$4,$D$60:$CU$60,0))</f>
        <v>0</v>
      </c>
      <c r="BK45" s="111">
        <f>INDEX($D90:$CU90,MATCH(BK$4,$D$60:$CU$60,0))</f>
        <v>0</v>
      </c>
      <c r="BL45" s="111">
        <f>INDEX($D90:$CU90,MATCH(BL$4,$D$60:$CU$60,0))</f>
        <v>0</v>
      </c>
      <c r="BM45" s="111">
        <f>INDEX($D90:$CU90,MATCH(BM$4,$D$60:$CU$60,0))</f>
        <v>0</v>
      </c>
      <c r="BN45" s="111">
        <f>INDEX($D90:$CU90,MATCH(BN$4,$D$60:$CU$60,0))</f>
        <v>0</v>
      </c>
      <c r="BO45" s="111">
        <f>INDEX($D90:$CU90,MATCH(BO$4,$D$60:$CU$60,0))</f>
        <v>0</v>
      </c>
      <c r="BP45" s="109">
        <f>SUM(BC45:BO45)</f>
        <v>0</v>
      </c>
      <c r="BQ45" s="111">
        <f>INDEX($D90:$CU90,MATCH(BQ$4,$D$60:$CU$60,0))</f>
        <v>0</v>
      </c>
      <c r="BR45" s="111">
        <f>INDEX($D90:$CU90,MATCH(BR$4,$D$60:$CU$60,0))</f>
        <v>0</v>
      </c>
      <c r="BS45" s="111">
        <f>INDEX($D90:$CU90,MATCH(BS$4,$D$60:$CU$60,0))</f>
        <v>0</v>
      </c>
      <c r="BT45" s="111">
        <f>INDEX($D90:$CU90,MATCH(BT$4,$D$60:$CU$60,0))</f>
        <v>0</v>
      </c>
      <c r="BU45" s="111">
        <f>INDEX($D90:$CU90,MATCH(BU$4,$D$60:$CU$60,0))</f>
        <v>0</v>
      </c>
      <c r="BV45" s="111">
        <f>INDEX($D90:$CU90,MATCH(BV$4,$D$60:$CU$60,0))</f>
        <v>0</v>
      </c>
      <c r="BW45" s="111">
        <f>INDEX($D90:$CU90,MATCH(BW$4,$D$60:$CU$60,0))</f>
        <v>0</v>
      </c>
      <c r="BX45" s="111">
        <f>INDEX($D90:$CU90,MATCH(BX$4,$D$60:$CU$60,0))</f>
        <v>0</v>
      </c>
      <c r="BY45" s="111">
        <f>INDEX($D90:$CU90,MATCH(BY$4,$D$60:$CU$60,0))</f>
        <v>0</v>
      </c>
      <c r="BZ45" s="111">
        <f>INDEX($D90:$CU90,MATCH(BZ$4,$D$60:$CU$60,0))</f>
        <v>0</v>
      </c>
      <c r="CA45" s="111">
        <f>INDEX($D90:$CU90,MATCH(CA$4,$D$60:$CU$60,0))</f>
        <v>0</v>
      </c>
      <c r="CB45" s="111">
        <f>INDEX($D90:$CU90,MATCH(CB$4,$D$60:$CU$60,0))</f>
        <v>0</v>
      </c>
      <c r="CC45" s="109">
        <f>SUM(BP45:CB45)</f>
        <v>0</v>
      </c>
      <c r="CD45" s="111">
        <f>INDEX($D90:$CU90,MATCH(CD$4,$D$60:$CU$60,0))</f>
        <v>0</v>
      </c>
      <c r="CE45" s="111">
        <f>INDEX($D90:$CU90,MATCH(CE$4,$D$60:$CU$60,0))</f>
        <v>0</v>
      </c>
      <c r="CF45" s="111">
        <f>INDEX($D90:$CU90,MATCH(CF$4,$D$60:$CU$60,0))</f>
        <v>0</v>
      </c>
      <c r="CG45" s="111">
        <f>INDEX($D90:$CU90,MATCH(CG$4,$D$60:$CU$60,0))</f>
        <v>0</v>
      </c>
      <c r="CH45" s="111">
        <f>INDEX($D90:$CU90,MATCH(CH$4,$D$60:$CU$60,0))</f>
        <v>0</v>
      </c>
      <c r="CI45" s="111">
        <f>INDEX($D90:$CU90,MATCH(CI$4,$D$60:$CU$60,0))</f>
        <v>0</v>
      </c>
      <c r="CJ45" s="111">
        <f>INDEX($D90:$CU90,MATCH(CJ$4,$D$60:$CU$60,0))</f>
        <v>0</v>
      </c>
      <c r="CK45" s="111">
        <f>INDEX($D90:$CU90,MATCH(CK$4,$D$60:$CU$60,0))</f>
        <v>0</v>
      </c>
      <c r="CL45" s="111">
        <f>INDEX($D90:$CU90,MATCH(CL$4,$D$60:$CU$60,0))</f>
        <v>0</v>
      </c>
      <c r="CM45" s="111">
        <f>INDEX($D90:$CU90,MATCH(CM$4,$D$60:$CU$60,0))</f>
        <v>0</v>
      </c>
      <c r="CN45" s="111">
        <f>INDEX($D90:$CU90,MATCH(CN$4,$D$60:$CU$60,0))</f>
        <v>0</v>
      </c>
      <c r="CO45" s="111">
        <f>INDEX($D90:$CU90,MATCH(CO$4,$D$60:$CU$60,0))</f>
        <v>0</v>
      </c>
      <c r="CP45" s="109">
        <f>SUM(CC45:CO45)</f>
        <v>0</v>
      </c>
      <c r="CQ45" s="111">
        <f>INDEX($D90:$CU90,MATCH(CQ$4,$D$60:$CU$60,0))</f>
        <v>0</v>
      </c>
      <c r="CR45" s="111">
        <f>INDEX($D90:$CU90,MATCH(CR$4,$D$60:$CU$60,0))</f>
        <v>0</v>
      </c>
      <c r="CS45" s="111">
        <f>INDEX($D90:$CU90,MATCH(CS$4,$D$60:$CU$60,0))</f>
        <v>0</v>
      </c>
      <c r="CT45" s="111">
        <f>INDEX($D90:$CU90,MATCH(CT$4,$D$60:$CU$60,0))</f>
        <v>0</v>
      </c>
      <c r="CU45" s="111">
        <f>INDEX($D90:$CU90,MATCH(CU$4,$D$60:$CU$60,0))</f>
        <v>0</v>
      </c>
      <c r="CV45" s="111">
        <f>INDEX($D90:$CU90,MATCH(CV$4,$D$60:$CU$60,0))</f>
        <v>0</v>
      </c>
      <c r="CW45" s="111">
        <f>INDEX($D90:$CU90,MATCH(CW$4,$D$60:$CU$60,0))</f>
        <v>0</v>
      </c>
      <c r="CX45" s="111">
        <f>INDEX($D90:$CU90,MATCH(CX$4,$D$60:$CU$60,0))</f>
        <v>0</v>
      </c>
      <c r="CY45" s="111">
        <f>INDEX($D90:$CU90,MATCH(CY$4,$D$60:$CU$60,0))</f>
        <v>0</v>
      </c>
      <c r="CZ45" s="111">
        <f>INDEX($D90:$CU90,MATCH(CZ$4,$D$60:$CU$60,0))</f>
        <v>0</v>
      </c>
      <c r="DA45" s="111">
        <f>INDEX($D90:$CU90,MATCH(DA$4,$D$60:$CU$60,0))</f>
        <v>0</v>
      </c>
      <c r="DB45" s="111">
        <f>INDEX($D90:$CU90,MATCH(DB$4,$D$60:$CU$60,0))</f>
        <v>0</v>
      </c>
      <c r="DC45" s="109">
        <f>SUM(CP45:DB45)</f>
        <v>0</v>
      </c>
    </row>
    <row r="46" spans="2:107" s="28" customFormat="1" outlineLevel="1">
      <c r="B46" s="149" t="str">
        <f>B40</f>
        <v>Baas Phase</v>
      </c>
      <c r="C46" s="203"/>
      <c r="D46" s="111">
        <f>INDEX($D91:$CU91,MATCH(D$4,$D$60:$CU$60,0))</f>
        <v>0</v>
      </c>
      <c r="E46" s="111">
        <f>INDEX($D91:$CU91,MATCH(E$4,$D$60:$CU$60,0))</f>
        <v>0</v>
      </c>
      <c r="F46" s="111">
        <f>INDEX($D91:$CU91,MATCH(F$4,$D$60:$CU$60,0))</f>
        <v>0</v>
      </c>
      <c r="G46" s="111">
        <f>INDEX($D91:$CU91,MATCH(G$4,$D$60:$CU$60,0))</f>
        <v>0</v>
      </c>
      <c r="H46" s="111">
        <f>INDEX($D91:$CU91,MATCH(H$4,$D$60:$CU$60,0))</f>
        <v>0</v>
      </c>
      <c r="I46" s="111">
        <f>INDEX($D91:$CU91,MATCH(I$4,$D$60:$CU$60,0))</f>
        <v>0</v>
      </c>
      <c r="J46" s="111">
        <f>INDEX($D91:$CU91,MATCH(J$4,$D$60:$CU$60,0))</f>
        <v>0</v>
      </c>
      <c r="K46" s="111">
        <f>INDEX($D91:$CU91,MATCH(K$4,$D$60:$CU$60,0))</f>
        <v>0</v>
      </c>
      <c r="L46" s="111">
        <f>INDEX($D91:$CU91,MATCH(L$4,$D$60:$CU$60,0))</f>
        <v>0</v>
      </c>
      <c r="M46" s="111">
        <f>INDEX($D91:$CU91,MATCH(M$4,$D$60:$CU$60,0))</f>
        <v>0</v>
      </c>
      <c r="N46" s="111">
        <f>INDEX($D91:$CU91,MATCH(N$4,$D$60:$CU$60,0))</f>
        <v>0</v>
      </c>
      <c r="O46" s="111">
        <f>INDEX($D91:$CU91,MATCH(O$4,$D$60:$CU$60,0))</f>
        <v>0</v>
      </c>
      <c r="P46" s="109">
        <f t="shared" ref="P46" si="140">SUM(C46:O46)</f>
        <v>0</v>
      </c>
      <c r="Q46" s="111">
        <f>INDEX($D91:$CU91,MATCH(Q$4,$D$60:$CU$60,0))</f>
        <v>0</v>
      </c>
      <c r="R46" s="111">
        <f>INDEX($D91:$CU91,MATCH(R$4,$D$60:$CU$60,0))</f>
        <v>0</v>
      </c>
      <c r="S46" s="111">
        <f>INDEX($D91:$CU91,MATCH(S$4,$D$60:$CU$60,0))</f>
        <v>0</v>
      </c>
      <c r="T46" s="111">
        <f>INDEX($D91:$CU91,MATCH(T$4,$D$60:$CU$60,0))</f>
        <v>0</v>
      </c>
      <c r="U46" s="111">
        <f>INDEX($D91:$CU91,MATCH(U$4,$D$60:$CU$60,0))</f>
        <v>0</v>
      </c>
      <c r="V46" s="111">
        <f>INDEX($D91:$CU91,MATCH(V$4,$D$60:$CU$60,0))</f>
        <v>0</v>
      </c>
      <c r="W46" s="111">
        <f>INDEX($D91:$CU91,MATCH(W$4,$D$60:$CU$60,0))</f>
        <v>0</v>
      </c>
      <c r="X46" s="111">
        <f>INDEX($D91:$CU91,MATCH(X$4,$D$60:$CU$60,0))</f>
        <v>0</v>
      </c>
      <c r="Y46" s="111">
        <f>INDEX($D91:$CU91,MATCH(Y$4,$D$60:$CU$60,0))</f>
        <v>0</v>
      </c>
      <c r="Z46" s="111">
        <f>INDEX($D91:$CU91,MATCH(Z$4,$D$60:$CU$60,0))</f>
        <v>0</v>
      </c>
      <c r="AA46" s="111">
        <f>INDEX($D91:$CU91,MATCH(AA$4,$D$60:$CU$60,0))</f>
        <v>0</v>
      </c>
      <c r="AB46" s="111">
        <f>INDEX($D91:$CU91,MATCH(AB$4,$D$60:$CU$60,0))</f>
        <v>0</v>
      </c>
      <c r="AC46" s="109">
        <f t="shared" ref="AC46" si="141">SUM(P46:AB46)</f>
        <v>0</v>
      </c>
      <c r="AD46" s="111">
        <f>INDEX($D91:$CU91,MATCH(AD$4,$D$60:$CU$60,0))</f>
        <v>0</v>
      </c>
      <c r="AE46" s="111">
        <f>INDEX($D91:$CU91,MATCH(AE$4,$D$60:$CU$60,0))</f>
        <v>0</v>
      </c>
      <c r="AF46" s="111">
        <f>INDEX($D91:$CU91,MATCH(AF$4,$D$60:$CU$60,0))</f>
        <v>0</v>
      </c>
      <c r="AG46" s="111">
        <f>INDEX($D91:$CU91,MATCH(AG$4,$D$60:$CU$60,0))</f>
        <v>0</v>
      </c>
      <c r="AH46" s="111">
        <f>INDEX($D91:$CU91,MATCH(AH$4,$D$60:$CU$60,0))</f>
        <v>0</v>
      </c>
      <c r="AI46" s="111">
        <f>INDEX($D91:$CU91,MATCH(AI$4,$D$60:$CU$60,0))</f>
        <v>0</v>
      </c>
      <c r="AJ46" s="111">
        <f>INDEX($D91:$CU91,MATCH(AJ$4,$D$60:$CU$60,0))</f>
        <v>0</v>
      </c>
      <c r="AK46" s="111">
        <f>INDEX($D91:$CU91,MATCH(AK$4,$D$60:$CU$60,0))</f>
        <v>0</v>
      </c>
      <c r="AL46" s="111">
        <f>INDEX($D91:$CU91,MATCH(AL$4,$D$60:$CU$60,0))</f>
        <v>0</v>
      </c>
      <c r="AM46" s="111">
        <f>INDEX($D91:$CU91,MATCH(AM$4,$D$60:$CU$60,0))</f>
        <v>0</v>
      </c>
      <c r="AN46" s="111">
        <f>INDEX($D91:$CU91,MATCH(AN$4,$D$60:$CU$60,0))</f>
        <v>0</v>
      </c>
      <c r="AO46" s="111">
        <f>INDEX($D91:$CU91,MATCH(AO$4,$D$60:$CU$60,0))</f>
        <v>0</v>
      </c>
      <c r="AP46" s="109">
        <f t="shared" ref="AP46" si="142">SUM(AC46:AO46)</f>
        <v>0</v>
      </c>
      <c r="AQ46" s="111">
        <f>INDEX($D91:$CU91,MATCH(AQ$4,$D$60:$CU$60,0))</f>
        <v>0</v>
      </c>
      <c r="AR46" s="111">
        <f>INDEX($D91:$CU91,MATCH(AR$4,$D$60:$CU$60,0))</f>
        <v>0</v>
      </c>
      <c r="AS46" s="111">
        <f>INDEX($D91:$CU91,MATCH(AS$4,$D$60:$CU$60,0))</f>
        <v>0</v>
      </c>
      <c r="AT46" s="111">
        <f>INDEX($D91:$CU91,MATCH(AT$4,$D$60:$CU$60,0))</f>
        <v>0</v>
      </c>
      <c r="AU46" s="111">
        <f>INDEX($D91:$CU91,MATCH(AU$4,$D$60:$CU$60,0))</f>
        <v>0</v>
      </c>
      <c r="AV46" s="111">
        <f>INDEX($D91:$CU91,MATCH(AV$4,$D$60:$CU$60,0))</f>
        <v>0</v>
      </c>
      <c r="AW46" s="111">
        <f>INDEX($D91:$CU91,MATCH(AW$4,$D$60:$CU$60,0))</f>
        <v>0</v>
      </c>
      <c r="AX46" s="111">
        <f>INDEX($D91:$CU91,MATCH(AX$4,$D$60:$CU$60,0))</f>
        <v>0</v>
      </c>
      <c r="AY46" s="111">
        <f>INDEX($D91:$CU91,MATCH(AY$4,$D$60:$CU$60,0))</f>
        <v>0</v>
      </c>
      <c r="AZ46" s="111">
        <f>INDEX($D91:$CU91,MATCH(AZ$4,$D$60:$CU$60,0))</f>
        <v>0</v>
      </c>
      <c r="BA46" s="111">
        <f>INDEX($D91:$CU91,MATCH(BA$4,$D$60:$CU$60,0))</f>
        <v>0</v>
      </c>
      <c r="BB46" s="111">
        <f>INDEX($D91:$CU91,MATCH(BB$4,$D$60:$CU$60,0))</f>
        <v>0</v>
      </c>
      <c r="BC46" s="109">
        <f t="shared" ref="BC46" si="143">SUM(AP46:BB46)</f>
        <v>0</v>
      </c>
      <c r="BD46" s="111">
        <f>INDEX($D91:$CU91,MATCH(BD$4,$D$60:$CU$60,0))</f>
        <v>0</v>
      </c>
      <c r="BE46" s="111">
        <f>INDEX($D91:$CU91,MATCH(BE$4,$D$60:$CU$60,0))</f>
        <v>0</v>
      </c>
      <c r="BF46" s="111">
        <f>INDEX($D91:$CU91,MATCH(BF$4,$D$60:$CU$60,0))</f>
        <v>0</v>
      </c>
      <c r="BG46" s="111">
        <f>INDEX($D91:$CU91,MATCH(BG$4,$D$60:$CU$60,0))</f>
        <v>0</v>
      </c>
      <c r="BH46" s="111">
        <f>INDEX($D91:$CU91,MATCH(BH$4,$D$60:$CU$60,0))</f>
        <v>0</v>
      </c>
      <c r="BI46" s="111">
        <f>INDEX($D91:$CU91,MATCH(BI$4,$D$60:$CU$60,0))</f>
        <v>0</v>
      </c>
      <c r="BJ46" s="111">
        <f>INDEX($D91:$CU91,MATCH(BJ$4,$D$60:$CU$60,0))</f>
        <v>0</v>
      </c>
      <c r="BK46" s="111">
        <f>INDEX($D91:$CU91,MATCH(BK$4,$D$60:$CU$60,0))</f>
        <v>0</v>
      </c>
      <c r="BL46" s="111">
        <f>INDEX($D91:$CU91,MATCH(BL$4,$D$60:$CU$60,0))</f>
        <v>0</v>
      </c>
      <c r="BM46" s="111">
        <f>INDEX($D91:$CU91,MATCH(BM$4,$D$60:$CU$60,0))</f>
        <v>0</v>
      </c>
      <c r="BN46" s="111">
        <f>INDEX($D91:$CU91,MATCH(BN$4,$D$60:$CU$60,0))</f>
        <v>0</v>
      </c>
      <c r="BO46" s="111">
        <f>INDEX($D91:$CU91,MATCH(BO$4,$D$60:$CU$60,0))</f>
        <v>0</v>
      </c>
      <c r="BP46" s="109">
        <f t="shared" ref="BP46" si="144">SUM(BC46:BO46)</f>
        <v>0</v>
      </c>
      <c r="BQ46" s="111">
        <f>INDEX($D91:$CU91,MATCH(BQ$4,$D$60:$CU$60,0))</f>
        <v>0</v>
      </c>
      <c r="BR46" s="111">
        <f>INDEX($D91:$CU91,MATCH(BR$4,$D$60:$CU$60,0))</f>
        <v>0</v>
      </c>
      <c r="BS46" s="111">
        <f>INDEX($D91:$CU91,MATCH(BS$4,$D$60:$CU$60,0))</f>
        <v>0</v>
      </c>
      <c r="BT46" s="111">
        <f>INDEX($D91:$CU91,MATCH(BT$4,$D$60:$CU$60,0))</f>
        <v>0</v>
      </c>
      <c r="BU46" s="111">
        <f>INDEX($D91:$CU91,MATCH(BU$4,$D$60:$CU$60,0))</f>
        <v>0</v>
      </c>
      <c r="BV46" s="111">
        <f>INDEX($D91:$CU91,MATCH(BV$4,$D$60:$CU$60,0))</f>
        <v>0</v>
      </c>
      <c r="BW46" s="111">
        <f>INDEX($D91:$CU91,MATCH(BW$4,$D$60:$CU$60,0))</f>
        <v>0</v>
      </c>
      <c r="BX46" s="111">
        <f>INDEX($D91:$CU91,MATCH(BX$4,$D$60:$CU$60,0))</f>
        <v>0</v>
      </c>
      <c r="BY46" s="111">
        <f>INDEX($D91:$CU91,MATCH(BY$4,$D$60:$CU$60,0))</f>
        <v>0</v>
      </c>
      <c r="BZ46" s="111">
        <f>INDEX($D91:$CU91,MATCH(BZ$4,$D$60:$CU$60,0))</f>
        <v>0</v>
      </c>
      <c r="CA46" s="111">
        <f>INDEX($D91:$CU91,MATCH(CA$4,$D$60:$CU$60,0))</f>
        <v>0</v>
      </c>
      <c r="CB46" s="111">
        <f>INDEX($D91:$CU91,MATCH(CB$4,$D$60:$CU$60,0))</f>
        <v>0</v>
      </c>
      <c r="CC46" s="109">
        <f t="shared" ref="CC46" si="145">SUM(BP46:CB46)</f>
        <v>0</v>
      </c>
      <c r="CD46" s="111">
        <f>INDEX($D91:$CU91,MATCH(CD$4,$D$60:$CU$60,0))</f>
        <v>0</v>
      </c>
      <c r="CE46" s="111">
        <f>INDEX($D91:$CU91,MATCH(CE$4,$D$60:$CU$60,0))</f>
        <v>0</v>
      </c>
      <c r="CF46" s="111">
        <f>INDEX($D91:$CU91,MATCH(CF$4,$D$60:$CU$60,0))</f>
        <v>0</v>
      </c>
      <c r="CG46" s="111">
        <f>INDEX($D91:$CU91,MATCH(CG$4,$D$60:$CU$60,0))</f>
        <v>0</v>
      </c>
      <c r="CH46" s="111">
        <f>INDEX($D91:$CU91,MATCH(CH$4,$D$60:$CU$60,0))</f>
        <v>0</v>
      </c>
      <c r="CI46" s="111">
        <f>INDEX($D91:$CU91,MATCH(CI$4,$D$60:$CU$60,0))</f>
        <v>0</v>
      </c>
      <c r="CJ46" s="111">
        <f>INDEX($D91:$CU91,MATCH(CJ$4,$D$60:$CU$60,0))</f>
        <v>0</v>
      </c>
      <c r="CK46" s="111">
        <f>INDEX($D91:$CU91,MATCH(CK$4,$D$60:$CU$60,0))</f>
        <v>0</v>
      </c>
      <c r="CL46" s="111">
        <f>INDEX($D91:$CU91,MATCH(CL$4,$D$60:$CU$60,0))</f>
        <v>0</v>
      </c>
      <c r="CM46" s="111">
        <f>INDEX($D91:$CU91,MATCH(CM$4,$D$60:$CU$60,0))</f>
        <v>0</v>
      </c>
      <c r="CN46" s="111">
        <f>INDEX($D91:$CU91,MATCH(CN$4,$D$60:$CU$60,0))</f>
        <v>0</v>
      </c>
      <c r="CO46" s="111">
        <f>INDEX($D91:$CU91,MATCH(CO$4,$D$60:$CU$60,0))</f>
        <v>0</v>
      </c>
      <c r="CP46" s="109">
        <f t="shared" ref="CP46" si="146">SUM(CC46:CO46)</f>
        <v>0</v>
      </c>
      <c r="CQ46" s="111">
        <f>INDEX($D91:$CU91,MATCH(CQ$4,$D$60:$CU$60,0))</f>
        <v>0</v>
      </c>
      <c r="CR46" s="111">
        <f>INDEX($D91:$CU91,MATCH(CR$4,$D$60:$CU$60,0))</f>
        <v>0</v>
      </c>
      <c r="CS46" s="111">
        <f>INDEX($D91:$CU91,MATCH(CS$4,$D$60:$CU$60,0))</f>
        <v>0</v>
      </c>
      <c r="CT46" s="111">
        <f>INDEX($D91:$CU91,MATCH(CT$4,$D$60:$CU$60,0))</f>
        <v>0</v>
      </c>
      <c r="CU46" s="111">
        <f>INDEX($D91:$CU91,MATCH(CU$4,$D$60:$CU$60,0))</f>
        <v>0</v>
      </c>
      <c r="CV46" s="111">
        <f>INDEX($D91:$CU91,MATCH(CV$4,$D$60:$CU$60,0))</f>
        <v>0</v>
      </c>
      <c r="CW46" s="111">
        <f>INDEX($D91:$CU91,MATCH(CW$4,$D$60:$CU$60,0))</f>
        <v>0</v>
      </c>
      <c r="CX46" s="111">
        <f>INDEX($D91:$CU91,MATCH(CX$4,$D$60:$CU$60,0))</f>
        <v>0</v>
      </c>
      <c r="CY46" s="111">
        <f>INDEX($D91:$CU91,MATCH(CY$4,$D$60:$CU$60,0))</f>
        <v>0</v>
      </c>
      <c r="CZ46" s="111">
        <f>INDEX($D91:$CU91,MATCH(CZ$4,$D$60:$CU$60,0))</f>
        <v>0</v>
      </c>
      <c r="DA46" s="111">
        <f>INDEX($D91:$CU91,MATCH(DA$4,$D$60:$CU$60,0))</f>
        <v>0</v>
      </c>
      <c r="DB46" s="111">
        <f>INDEX($D91:$CU91,MATCH(DB$4,$D$60:$CU$60,0))</f>
        <v>0</v>
      </c>
      <c r="DC46" s="109">
        <f t="shared" ref="DC46" si="147">SUM(CP46:DB46)</f>
        <v>0</v>
      </c>
    </row>
    <row r="47" spans="2:107" s="28" customFormat="1" outlineLevel="1">
      <c r="B47" s="151"/>
      <c r="C47" s="205"/>
      <c r="D47" s="206"/>
      <c r="E47" s="206"/>
      <c r="F47" s="206"/>
      <c r="G47" s="206"/>
      <c r="H47" s="206"/>
      <c r="I47" s="206"/>
      <c r="J47" s="206"/>
      <c r="K47" s="206"/>
      <c r="L47" s="206"/>
      <c r="M47" s="206"/>
      <c r="N47" s="206"/>
      <c r="O47" s="206"/>
      <c r="P47" s="123"/>
      <c r="Q47" s="206"/>
      <c r="R47" s="206"/>
      <c r="S47" s="206"/>
      <c r="T47" s="206"/>
      <c r="U47" s="206"/>
      <c r="V47" s="206"/>
      <c r="W47" s="206"/>
      <c r="X47" s="206"/>
      <c r="Y47" s="206"/>
      <c r="Z47" s="206"/>
      <c r="AA47" s="206"/>
      <c r="AB47" s="206"/>
      <c r="AC47" s="123"/>
      <c r="AD47" s="206"/>
      <c r="AE47" s="206"/>
      <c r="AF47" s="206"/>
      <c r="AG47" s="206"/>
      <c r="AH47" s="206"/>
      <c r="AI47" s="206"/>
      <c r="AJ47" s="206"/>
      <c r="AK47" s="206"/>
      <c r="AL47" s="206"/>
      <c r="AM47" s="206"/>
      <c r="AN47" s="206"/>
      <c r="AO47" s="206"/>
      <c r="AP47" s="123"/>
      <c r="AQ47" s="206"/>
      <c r="AR47" s="206"/>
      <c r="AS47" s="206"/>
      <c r="AT47" s="206"/>
      <c r="AU47" s="206"/>
      <c r="AV47" s="206"/>
      <c r="AW47" s="206"/>
      <c r="AX47" s="206"/>
      <c r="AY47" s="206"/>
      <c r="AZ47" s="206"/>
      <c r="BA47" s="206"/>
      <c r="BB47" s="206"/>
      <c r="BC47" s="123"/>
      <c r="BD47" s="206"/>
      <c r="BE47" s="206"/>
      <c r="BF47" s="206"/>
      <c r="BG47" s="206"/>
      <c r="BH47" s="206"/>
      <c r="BI47" s="206"/>
      <c r="BJ47" s="206"/>
      <c r="BK47" s="206"/>
      <c r="BL47" s="206"/>
      <c r="BM47" s="206"/>
      <c r="BN47" s="206"/>
      <c r="BO47" s="206"/>
      <c r="BP47" s="123"/>
      <c r="BQ47" s="206"/>
      <c r="BR47" s="206"/>
      <c r="BS47" s="206"/>
      <c r="BT47" s="206"/>
      <c r="BU47" s="206"/>
      <c r="BV47" s="206"/>
      <c r="BW47" s="206"/>
      <c r="BX47" s="206"/>
      <c r="BY47" s="206"/>
      <c r="BZ47" s="206"/>
      <c r="CA47" s="206"/>
      <c r="CB47" s="206"/>
      <c r="CC47" s="123"/>
      <c r="CD47" s="206"/>
      <c r="CE47" s="206"/>
      <c r="CF47" s="206"/>
      <c r="CG47" s="206"/>
      <c r="CH47" s="206"/>
      <c r="CI47" s="206"/>
      <c r="CJ47" s="206"/>
      <c r="CK47" s="206"/>
      <c r="CL47" s="206"/>
      <c r="CM47" s="206"/>
      <c r="CN47" s="206"/>
      <c r="CO47" s="206"/>
      <c r="CP47" s="123"/>
      <c r="CQ47" s="206"/>
      <c r="CR47" s="206"/>
      <c r="CS47" s="206"/>
      <c r="CT47" s="206"/>
      <c r="CU47" s="206"/>
      <c r="CV47" s="206"/>
      <c r="CW47" s="206"/>
      <c r="CX47" s="206"/>
      <c r="CY47" s="206"/>
      <c r="CZ47" s="206"/>
      <c r="DA47" s="206"/>
      <c r="DB47" s="206"/>
      <c r="DC47" s="123"/>
    </row>
    <row r="48" spans="2:107" s="28" customFormat="1">
      <c r="B48" s="212" t="s">
        <v>92</v>
      </c>
      <c r="C48" s="216"/>
      <c r="D48" s="201">
        <f t="shared" ref="D48:AI48" si="148">SUM(D49:D52)</f>
        <v>0</v>
      </c>
      <c r="E48" s="201">
        <f t="shared" si="148"/>
        <v>0</v>
      </c>
      <c r="F48" s="201">
        <f t="shared" si="148"/>
        <v>0</v>
      </c>
      <c r="G48" s="201">
        <f t="shared" si="148"/>
        <v>0</v>
      </c>
      <c r="H48" s="201">
        <f t="shared" si="148"/>
        <v>0</v>
      </c>
      <c r="I48" s="201">
        <f t="shared" si="148"/>
        <v>0</v>
      </c>
      <c r="J48" s="201">
        <f t="shared" si="148"/>
        <v>0</v>
      </c>
      <c r="K48" s="201">
        <f t="shared" si="148"/>
        <v>0</v>
      </c>
      <c r="L48" s="201">
        <f t="shared" si="148"/>
        <v>0</v>
      </c>
      <c r="M48" s="201">
        <f t="shared" si="148"/>
        <v>0</v>
      </c>
      <c r="N48" s="201">
        <f t="shared" si="148"/>
        <v>0</v>
      </c>
      <c r="O48" s="201">
        <f t="shared" si="148"/>
        <v>0</v>
      </c>
      <c r="P48" s="202">
        <f t="shared" si="148"/>
        <v>0</v>
      </c>
      <c r="Q48" s="201">
        <f t="shared" si="148"/>
        <v>0</v>
      </c>
      <c r="R48" s="201">
        <f t="shared" si="148"/>
        <v>0</v>
      </c>
      <c r="S48" s="201">
        <f t="shared" si="148"/>
        <v>0</v>
      </c>
      <c r="T48" s="201">
        <f t="shared" si="148"/>
        <v>0</v>
      </c>
      <c r="U48" s="201">
        <f t="shared" si="148"/>
        <v>0</v>
      </c>
      <c r="V48" s="201">
        <f t="shared" si="148"/>
        <v>0</v>
      </c>
      <c r="W48" s="201">
        <f t="shared" si="148"/>
        <v>0</v>
      </c>
      <c r="X48" s="201">
        <f t="shared" si="148"/>
        <v>0</v>
      </c>
      <c r="Y48" s="201">
        <f t="shared" si="148"/>
        <v>0</v>
      </c>
      <c r="Z48" s="201">
        <f t="shared" si="148"/>
        <v>0</v>
      </c>
      <c r="AA48" s="201">
        <f t="shared" si="148"/>
        <v>0</v>
      </c>
      <c r="AB48" s="201">
        <f t="shared" si="148"/>
        <v>0</v>
      </c>
      <c r="AC48" s="202">
        <f t="shared" si="148"/>
        <v>0</v>
      </c>
      <c r="AD48" s="201">
        <f t="shared" si="148"/>
        <v>0</v>
      </c>
      <c r="AE48" s="201">
        <f t="shared" si="148"/>
        <v>0</v>
      </c>
      <c r="AF48" s="201">
        <f t="shared" si="148"/>
        <v>0</v>
      </c>
      <c r="AG48" s="201">
        <f t="shared" si="148"/>
        <v>0</v>
      </c>
      <c r="AH48" s="201">
        <f t="shared" si="148"/>
        <v>0</v>
      </c>
      <c r="AI48" s="201">
        <f t="shared" si="148"/>
        <v>0</v>
      </c>
      <c r="AJ48" s="201">
        <f t="shared" ref="AJ48:BO48" si="149">SUM(AJ49:AJ52)</f>
        <v>0</v>
      </c>
      <c r="AK48" s="201">
        <f t="shared" si="149"/>
        <v>0</v>
      </c>
      <c r="AL48" s="201">
        <f t="shared" si="149"/>
        <v>0</v>
      </c>
      <c r="AM48" s="201">
        <f t="shared" si="149"/>
        <v>0</v>
      </c>
      <c r="AN48" s="201">
        <f t="shared" si="149"/>
        <v>0</v>
      </c>
      <c r="AO48" s="201">
        <f t="shared" si="149"/>
        <v>0</v>
      </c>
      <c r="AP48" s="202">
        <f t="shared" si="149"/>
        <v>0</v>
      </c>
      <c r="AQ48" s="201">
        <f t="shared" si="149"/>
        <v>0</v>
      </c>
      <c r="AR48" s="201">
        <f t="shared" si="149"/>
        <v>0</v>
      </c>
      <c r="AS48" s="201">
        <f t="shared" si="149"/>
        <v>0</v>
      </c>
      <c r="AT48" s="201">
        <f t="shared" si="149"/>
        <v>0</v>
      </c>
      <c r="AU48" s="201">
        <f t="shared" si="149"/>
        <v>0</v>
      </c>
      <c r="AV48" s="201">
        <f t="shared" si="149"/>
        <v>0</v>
      </c>
      <c r="AW48" s="201">
        <f t="shared" si="149"/>
        <v>0</v>
      </c>
      <c r="AX48" s="201">
        <f t="shared" si="149"/>
        <v>0</v>
      </c>
      <c r="AY48" s="201">
        <f t="shared" si="149"/>
        <v>0</v>
      </c>
      <c r="AZ48" s="201">
        <f t="shared" si="149"/>
        <v>0</v>
      </c>
      <c r="BA48" s="201">
        <f t="shared" si="149"/>
        <v>0</v>
      </c>
      <c r="BB48" s="201">
        <f t="shared" si="149"/>
        <v>0</v>
      </c>
      <c r="BC48" s="202">
        <f t="shared" si="149"/>
        <v>0</v>
      </c>
      <c r="BD48" s="201">
        <f t="shared" si="149"/>
        <v>0</v>
      </c>
      <c r="BE48" s="201">
        <f t="shared" si="149"/>
        <v>0</v>
      </c>
      <c r="BF48" s="201">
        <f t="shared" si="149"/>
        <v>0</v>
      </c>
      <c r="BG48" s="201">
        <f t="shared" si="149"/>
        <v>0</v>
      </c>
      <c r="BH48" s="201">
        <f t="shared" si="149"/>
        <v>0</v>
      </c>
      <c r="BI48" s="201">
        <f t="shared" si="149"/>
        <v>0</v>
      </c>
      <c r="BJ48" s="201">
        <f t="shared" si="149"/>
        <v>0</v>
      </c>
      <c r="BK48" s="201">
        <f t="shared" si="149"/>
        <v>0</v>
      </c>
      <c r="BL48" s="201">
        <f t="shared" si="149"/>
        <v>0</v>
      </c>
      <c r="BM48" s="201">
        <f t="shared" si="149"/>
        <v>0</v>
      </c>
      <c r="BN48" s="201">
        <f t="shared" si="149"/>
        <v>0</v>
      </c>
      <c r="BO48" s="201">
        <f t="shared" si="149"/>
        <v>0</v>
      </c>
      <c r="BP48" s="202">
        <f t="shared" ref="BP48:CU48" si="150">SUM(BP49:BP52)</f>
        <v>0</v>
      </c>
      <c r="BQ48" s="201">
        <f t="shared" si="150"/>
        <v>0</v>
      </c>
      <c r="BR48" s="201">
        <f t="shared" si="150"/>
        <v>0</v>
      </c>
      <c r="BS48" s="201">
        <f t="shared" si="150"/>
        <v>0</v>
      </c>
      <c r="BT48" s="201">
        <f t="shared" si="150"/>
        <v>0</v>
      </c>
      <c r="BU48" s="201">
        <f t="shared" si="150"/>
        <v>0</v>
      </c>
      <c r="BV48" s="201">
        <f t="shared" si="150"/>
        <v>0</v>
      </c>
      <c r="BW48" s="201">
        <f t="shared" si="150"/>
        <v>0</v>
      </c>
      <c r="BX48" s="201">
        <f t="shared" si="150"/>
        <v>0</v>
      </c>
      <c r="BY48" s="201">
        <f t="shared" si="150"/>
        <v>0</v>
      </c>
      <c r="BZ48" s="201">
        <f t="shared" si="150"/>
        <v>0</v>
      </c>
      <c r="CA48" s="201">
        <f t="shared" si="150"/>
        <v>0</v>
      </c>
      <c r="CB48" s="201">
        <f t="shared" si="150"/>
        <v>0</v>
      </c>
      <c r="CC48" s="202">
        <f t="shared" si="150"/>
        <v>0</v>
      </c>
      <c r="CD48" s="201">
        <f t="shared" si="150"/>
        <v>0</v>
      </c>
      <c r="CE48" s="201">
        <f t="shared" si="150"/>
        <v>0</v>
      </c>
      <c r="CF48" s="201">
        <f t="shared" si="150"/>
        <v>0</v>
      </c>
      <c r="CG48" s="201">
        <f t="shared" si="150"/>
        <v>0</v>
      </c>
      <c r="CH48" s="201">
        <f t="shared" si="150"/>
        <v>0</v>
      </c>
      <c r="CI48" s="201">
        <f t="shared" si="150"/>
        <v>0</v>
      </c>
      <c r="CJ48" s="201">
        <f t="shared" si="150"/>
        <v>0</v>
      </c>
      <c r="CK48" s="201">
        <f t="shared" si="150"/>
        <v>0</v>
      </c>
      <c r="CL48" s="201">
        <f t="shared" si="150"/>
        <v>0</v>
      </c>
      <c r="CM48" s="201">
        <f t="shared" si="150"/>
        <v>0</v>
      </c>
      <c r="CN48" s="201">
        <f t="shared" si="150"/>
        <v>0</v>
      </c>
      <c r="CO48" s="201">
        <f t="shared" si="150"/>
        <v>0</v>
      </c>
      <c r="CP48" s="202">
        <f t="shared" si="150"/>
        <v>0</v>
      </c>
      <c r="CQ48" s="201">
        <f t="shared" si="150"/>
        <v>0</v>
      </c>
      <c r="CR48" s="201">
        <f t="shared" si="150"/>
        <v>0</v>
      </c>
      <c r="CS48" s="201">
        <f t="shared" si="150"/>
        <v>0</v>
      </c>
      <c r="CT48" s="201">
        <f t="shared" si="150"/>
        <v>0</v>
      </c>
      <c r="CU48" s="201">
        <f t="shared" si="150"/>
        <v>0</v>
      </c>
      <c r="CV48" s="201">
        <f t="shared" ref="CV48:DC48" si="151">SUM(CV49:CV52)</f>
        <v>0</v>
      </c>
      <c r="CW48" s="201">
        <f t="shared" si="151"/>
        <v>0</v>
      </c>
      <c r="CX48" s="201">
        <f t="shared" si="151"/>
        <v>0</v>
      </c>
      <c r="CY48" s="201">
        <f t="shared" si="151"/>
        <v>0</v>
      </c>
      <c r="CZ48" s="201">
        <f t="shared" si="151"/>
        <v>0</v>
      </c>
      <c r="DA48" s="201">
        <f t="shared" si="151"/>
        <v>0</v>
      </c>
      <c r="DB48" s="201">
        <f t="shared" si="151"/>
        <v>0</v>
      </c>
      <c r="DC48" s="202">
        <f t="shared" si="151"/>
        <v>0</v>
      </c>
    </row>
    <row r="49" spans="2:107" s="28" customFormat="1" outlineLevel="1">
      <c r="B49" s="149" t="str">
        <f>B44</f>
        <v>SaaS Phase</v>
      </c>
      <c r="C49" s="203"/>
      <c r="D49" s="111">
        <f>INDEX($D94:$CU94,MATCH(D$4,$D$60:$CU$60,0))</f>
        <v>0</v>
      </c>
      <c r="E49" s="111">
        <f>INDEX($D94:$CU94,MATCH(E$4,$D$60:$CU$60,0))</f>
        <v>0</v>
      </c>
      <c r="F49" s="111">
        <f>INDEX($D94:$CU94,MATCH(F$4,$D$60:$CU$60,0))</f>
        <v>0</v>
      </c>
      <c r="G49" s="111">
        <f>INDEX($D94:$CU94,MATCH(G$4,$D$60:$CU$60,0))</f>
        <v>0</v>
      </c>
      <c r="H49" s="111">
        <f>INDEX($D94:$CU94,MATCH(H$4,$D$60:$CU$60,0))</f>
        <v>0</v>
      </c>
      <c r="I49" s="111">
        <f>INDEX($D94:$CU94,MATCH(I$4,$D$60:$CU$60,0))</f>
        <v>0</v>
      </c>
      <c r="J49" s="111">
        <f>INDEX($D94:$CU94,MATCH(J$4,$D$60:$CU$60,0))</f>
        <v>0</v>
      </c>
      <c r="K49" s="111">
        <f>INDEX($D94:$CU94,MATCH(K$4,$D$60:$CU$60,0))</f>
        <v>0</v>
      </c>
      <c r="L49" s="111">
        <f>INDEX($D94:$CU94,MATCH(L$4,$D$60:$CU$60,0))</f>
        <v>0</v>
      </c>
      <c r="M49" s="111">
        <f>INDEX($D94:$CU94,MATCH(M$4,$D$60:$CU$60,0))</f>
        <v>0</v>
      </c>
      <c r="N49" s="111">
        <f>INDEX($D94:$CU94,MATCH(N$4,$D$60:$CU$60,0))</f>
        <v>0</v>
      </c>
      <c r="O49" s="111">
        <f>INDEX($D94:$CU94,MATCH(O$4,$D$60:$CU$60,0))</f>
        <v>0</v>
      </c>
      <c r="P49" s="109">
        <f>SUM(C49:O49)</f>
        <v>0</v>
      </c>
      <c r="Q49" s="111">
        <f>INDEX($D94:$CU94,MATCH(Q$4,$D$60:$CU$60,0))</f>
        <v>0</v>
      </c>
      <c r="R49" s="111">
        <f>INDEX($D94:$CU94,MATCH(R$4,$D$60:$CU$60,0))</f>
        <v>0</v>
      </c>
      <c r="S49" s="111">
        <f>INDEX($D94:$CU94,MATCH(S$4,$D$60:$CU$60,0))</f>
        <v>0</v>
      </c>
      <c r="T49" s="111">
        <f>INDEX($D94:$CU94,MATCH(T$4,$D$60:$CU$60,0))</f>
        <v>0</v>
      </c>
      <c r="U49" s="111">
        <f>INDEX($D94:$CU94,MATCH(U$4,$D$60:$CU$60,0))</f>
        <v>0</v>
      </c>
      <c r="V49" s="111">
        <f>INDEX($D94:$CU94,MATCH(V$4,$D$60:$CU$60,0))</f>
        <v>0</v>
      </c>
      <c r="W49" s="111">
        <f>INDEX($D94:$CU94,MATCH(W$4,$D$60:$CU$60,0))</f>
        <v>0</v>
      </c>
      <c r="X49" s="111">
        <f>INDEX($D94:$CU94,MATCH(X$4,$D$60:$CU$60,0))</f>
        <v>0</v>
      </c>
      <c r="Y49" s="111">
        <f>INDEX($D94:$CU94,MATCH(Y$4,$D$60:$CU$60,0))</f>
        <v>0</v>
      </c>
      <c r="Z49" s="111">
        <f>INDEX($D94:$CU94,MATCH(Z$4,$D$60:$CU$60,0))</f>
        <v>0</v>
      </c>
      <c r="AA49" s="111">
        <f>INDEX($D94:$CU94,MATCH(AA$4,$D$60:$CU$60,0))</f>
        <v>0</v>
      </c>
      <c r="AB49" s="111">
        <f>INDEX($D94:$CU94,MATCH(AB$4,$D$60:$CU$60,0))</f>
        <v>0</v>
      </c>
      <c r="AC49" s="109">
        <f>SUM(P49:AB49)</f>
        <v>0</v>
      </c>
      <c r="AD49" s="111">
        <f>INDEX($D94:$CU94,MATCH(AD$4,$D$60:$CU$60,0))</f>
        <v>0</v>
      </c>
      <c r="AE49" s="111">
        <f>INDEX($D94:$CU94,MATCH(AE$4,$D$60:$CU$60,0))</f>
        <v>0</v>
      </c>
      <c r="AF49" s="111">
        <f>INDEX($D94:$CU94,MATCH(AF$4,$D$60:$CU$60,0))</f>
        <v>0</v>
      </c>
      <c r="AG49" s="111">
        <f>INDEX($D94:$CU94,MATCH(AG$4,$D$60:$CU$60,0))</f>
        <v>0</v>
      </c>
      <c r="AH49" s="111">
        <f>INDEX($D94:$CU94,MATCH(AH$4,$D$60:$CU$60,0))</f>
        <v>0</v>
      </c>
      <c r="AI49" s="111">
        <f>INDEX($D94:$CU94,MATCH(AI$4,$D$60:$CU$60,0))</f>
        <v>0</v>
      </c>
      <c r="AJ49" s="111">
        <f>INDEX($D94:$CU94,MATCH(AJ$4,$D$60:$CU$60,0))</f>
        <v>0</v>
      </c>
      <c r="AK49" s="111">
        <f>INDEX($D94:$CU94,MATCH(AK$4,$D$60:$CU$60,0))</f>
        <v>0</v>
      </c>
      <c r="AL49" s="111">
        <f>INDEX($D94:$CU94,MATCH(AL$4,$D$60:$CU$60,0))</f>
        <v>0</v>
      </c>
      <c r="AM49" s="111">
        <f>INDEX($D94:$CU94,MATCH(AM$4,$D$60:$CU$60,0))</f>
        <v>0</v>
      </c>
      <c r="AN49" s="111">
        <f>INDEX($D94:$CU94,MATCH(AN$4,$D$60:$CU$60,0))</f>
        <v>0</v>
      </c>
      <c r="AO49" s="111">
        <f>INDEX($D94:$CU94,MATCH(AO$4,$D$60:$CU$60,0))</f>
        <v>0</v>
      </c>
      <c r="AP49" s="109">
        <f>SUM(AC49:AO49)</f>
        <v>0</v>
      </c>
      <c r="AQ49" s="111">
        <f>INDEX($D94:$CU94,MATCH(AQ$4,$D$60:$CU$60,0))</f>
        <v>0</v>
      </c>
      <c r="AR49" s="111">
        <f>INDEX($D94:$CU94,MATCH(AR$4,$D$60:$CU$60,0))</f>
        <v>0</v>
      </c>
      <c r="AS49" s="111">
        <f>INDEX($D94:$CU94,MATCH(AS$4,$D$60:$CU$60,0))</f>
        <v>0</v>
      </c>
      <c r="AT49" s="111">
        <f>INDEX($D94:$CU94,MATCH(AT$4,$D$60:$CU$60,0))</f>
        <v>0</v>
      </c>
      <c r="AU49" s="111">
        <f>INDEX($D94:$CU94,MATCH(AU$4,$D$60:$CU$60,0))</f>
        <v>0</v>
      </c>
      <c r="AV49" s="111">
        <f>INDEX($D94:$CU94,MATCH(AV$4,$D$60:$CU$60,0))</f>
        <v>0</v>
      </c>
      <c r="AW49" s="111">
        <f>INDEX($D94:$CU94,MATCH(AW$4,$D$60:$CU$60,0))</f>
        <v>0</v>
      </c>
      <c r="AX49" s="111">
        <f>INDEX($D94:$CU94,MATCH(AX$4,$D$60:$CU$60,0))</f>
        <v>0</v>
      </c>
      <c r="AY49" s="111">
        <f>INDEX($D94:$CU94,MATCH(AY$4,$D$60:$CU$60,0))</f>
        <v>0</v>
      </c>
      <c r="AZ49" s="111">
        <f>INDEX($D94:$CU94,MATCH(AZ$4,$D$60:$CU$60,0))</f>
        <v>0</v>
      </c>
      <c r="BA49" s="111">
        <f>INDEX($D94:$CU94,MATCH(BA$4,$D$60:$CU$60,0))</f>
        <v>0</v>
      </c>
      <c r="BB49" s="111">
        <f>INDEX($D94:$CU94,MATCH(BB$4,$D$60:$CU$60,0))</f>
        <v>0</v>
      </c>
      <c r="BC49" s="109">
        <f>SUM(AP49:BB49)</f>
        <v>0</v>
      </c>
      <c r="BD49" s="111">
        <f>INDEX($D94:$CU94,MATCH(BD$4,$D$60:$CU$60,0))</f>
        <v>0</v>
      </c>
      <c r="BE49" s="111">
        <f>INDEX($D94:$CU94,MATCH(BE$4,$D$60:$CU$60,0))</f>
        <v>0</v>
      </c>
      <c r="BF49" s="111">
        <f>INDEX($D94:$CU94,MATCH(BF$4,$D$60:$CU$60,0))</f>
        <v>0</v>
      </c>
      <c r="BG49" s="111">
        <f>INDEX($D94:$CU94,MATCH(BG$4,$D$60:$CU$60,0))</f>
        <v>0</v>
      </c>
      <c r="BH49" s="111">
        <f>INDEX($D94:$CU94,MATCH(BH$4,$D$60:$CU$60,0))</f>
        <v>0</v>
      </c>
      <c r="BI49" s="111">
        <f>INDEX($D94:$CU94,MATCH(BI$4,$D$60:$CU$60,0))</f>
        <v>0</v>
      </c>
      <c r="BJ49" s="111">
        <f>INDEX($D94:$CU94,MATCH(BJ$4,$D$60:$CU$60,0))</f>
        <v>0</v>
      </c>
      <c r="BK49" s="111">
        <f>INDEX($D94:$CU94,MATCH(BK$4,$D$60:$CU$60,0))</f>
        <v>0</v>
      </c>
      <c r="BL49" s="111">
        <f>INDEX($D94:$CU94,MATCH(BL$4,$D$60:$CU$60,0))</f>
        <v>0</v>
      </c>
      <c r="BM49" s="111">
        <f>INDEX($D94:$CU94,MATCH(BM$4,$D$60:$CU$60,0))</f>
        <v>0</v>
      </c>
      <c r="BN49" s="111">
        <f>INDEX($D94:$CU94,MATCH(BN$4,$D$60:$CU$60,0))</f>
        <v>0</v>
      </c>
      <c r="BO49" s="111">
        <f>INDEX($D94:$CU94,MATCH(BO$4,$D$60:$CU$60,0))</f>
        <v>0</v>
      </c>
      <c r="BP49" s="109">
        <f>SUM(BC49:BO49)</f>
        <v>0</v>
      </c>
      <c r="BQ49" s="111">
        <f>INDEX($D94:$CU94,MATCH(BQ$4,$D$60:$CU$60,0))</f>
        <v>0</v>
      </c>
      <c r="BR49" s="111">
        <f>INDEX($D94:$CU94,MATCH(BR$4,$D$60:$CU$60,0))</f>
        <v>0</v>
      </c>
      <c r="BS49" s="111">
        <f>INDEX($D94:$CU94,MATCH(BS$4,$D$60:$CU$60,0))</f>
        <v>0</v>
      </c>
      <c r="BT49" s="111">
        <f>INDEX($D94:$CU94,MATCH(BT$4,$D$60:$CU$60,0))</f>
        <v>0</v>
      </c>
      <c r="BU49" s="111">
        <f>INDEX($D94:$CU94,MATCH(BU$4,$D$60:$CU$60,0))</f>
        <v>0</v>
      </c>
      <c r="BV49" s="111">
        <f>INDEX($D94:$CU94,MATCH(BV$4,$D$60:$CU$60,0))</f>
        <v>0</v>
      </c>
      <c r="BW49" s="111">
        <f>INDEX($D94:$CU94,MATCH(BW$4,$D$60:$CU$60,0))</f>
        <v>0</v>
      </c>
      <c r="BX49" s="111">
        <f>INDEX($D94:$CU94,MATCH(BX$4,$D$60:$CU$60,0))</f>
        <v>0</v>
      </c>
      <c r="BY49" s="111">
        <f>INDEX($D94:$CU94,MATCH(BY$4,$D$60:$CU$60,0))</f>
        <v>0</v>
      </c>
      <c r="BZ49" s="111">
        <f>INDEX($D94:$CU94,MATCH(BZ$4,$D$60:$CU$60,0))</f>
        <v>0</v>
      </c>
      <c r="CA49" s="111">
        <f>INDEX($D94:$CU94,MATCH(CA$4,$D$60:$CU$60,0))</f>
        <v>0</v>
      </c>
      <c r="CB49" s="111">
        <f>INDEX($D94:$CU94,MATCH(CB$4,$D$60:$CU$60,0))</f>
        <v>0</v>
      </c>
      <c r="CC49" s="109">
        <f>SUM(BP49:CB49)</f>
        <v>0</v>
      </c>
      <c r="CD49" s="111">
        <f>INDEX($D94:$CU94,MATCH(CD$4,$D$60:$CU$60,0))</f>
        <v>0</v>
      </c>
      <c r="CE49" s="111">
        <f>INDEX($D94:$CU94,MATCH(CE$4,$D$60:$CU$60,0))</f>
        <v>0</v>
      </c>
      <c r="CF49" s="111">
        <f>INDEX($D94:$CU94,MATCH(CF$4,$D$60:$CU$60,0))</f>
        <v>0</v>
      </c>
      <c r="CG49" s="111">
        <f>INDEX($D94:$CU94,MATCH(CG$4,$D$60:$CU$60,0))</f>
        <v>0</v>
      </c>
      <c r="CH49" s="111">
        <f>INDEX($D94:$CU94,MATCH(CH$4,$D$60:$CU$60,0))</f>
        <v>0</v>
      </c>
      <c r="CI49" s="111">
        <f>INDEX($D94:$CU94,MATCH(CI$4,$D$60:$CU$60,0))</f>
        <v>0</v>
      </c>
      <c r="CJ49" s="111">
        <f>INDEX($D94:$CU94,MATCH(CJ$4,$D$60:$CU$60,0))</f>
        <v>0</v>
      </c>
      <c r="CK49" s="111">
        <f>INDEX($D94:$CU94,MATCH(CK$4,$D$60:$CU$60,0))</f>
        <v>0</v>
      </c>
      <c r="CL49" s="111">
        <f>INDEX($D94:$CU94,MATCH(CL$4,$D$60:$CU$60,0))</f>
        <v>0</v>
      </c>
      <c r="CM49" s="111">
        <f>INDEX($D94:$CU94,MATCH(CM$4,$D$60:$CU$60,0))</f>
        <v>0</v>
      </c>
      <c r="CN49" s="111">
        <f>INDEX($D94:$CU94,MATCH(CN$4,$D$60:$CU$60,0))</f>
        <v>0</v>
      </c>
      <c r="CO49" s="111">
        <f>INDEX($D94:$CU94,MATCH(CO$4,$D$60:$CU$60,0))</f>
        <v>0</v>
      </c>
      <c r="CP49" s="109">
        <f>SUM(CC49:CO49)</f>
        <v>0</v>
      </c>
      <c r="CQ49" s="111">
        <f>INDEX($D94:$CU94,MATCH(CQ$4,$D$60:$CU$60,0))</f>
        <v>0</v>
      </c>
      <c r="CR49" s="111">
        <f>INDEX($D94:$CU94,MATCH(CR$4,$D$60:$CU$60,0))</f>
        <v>0</v>
      </c>
      <c r="CS49" s="111">
        <f>INDEX($D94:$CU94,MATCH(CS$4,$D$60:$CU$60,0))</f>
        <v>0</v>
      </c>
      <c r="CT49" s="111">
        <f>INDEX($D94:$CU94,MATCH(CT$4,$D$60:$CU$60,0))</f>
        <v>0</v>
      </c>
      <c r="CU49" s="111">
        <f>INDEX($D94:$CU94,MATCH(CU$4,$D$60:$CU$60,0))</f>
        <v>0</v>
      </c>
      <c r="CV49" s="111">
        <f>INDEX($D94:$CU94,MATCH(CV$4,$D$60:$CU$60,0))</f>
        <v>0</v>
      </c>
      <c r="CW49" s="111">
        <f>INDEX($D94:$CU94,MATCH(CW$4,$D$60:$CU$60,0))</f>
        <v>0</v>
      </c>
      <c r="CX49" s="111">
        <f>INDEX($D94:$CU94,MATCH(CX$4,$D$60:$CU$60,0))</f>
        <v>0</v>
      </c>
      <c r="CY49" s="111">
        <f>INDEX($D94:$CU94,MATCH(CY$4,$D$60:$CU$60,0))</f>
        <v>0</v>
      </c>
      <c r="CZ49" s="111">
        <f>INDEX($D94:$CU94,MATCH(CZ$4,$D$60:$CU$60,0))</f>
        <v>0</v>
      </c>
      <c r="DA49" s="111">
        <f>INDEX($D94:$CU94,MATCH(DA$4,$D$60:$CU$60,0))</f>
        <v>0</v>
      </c>
      <c r="DB49" s="111">
        <f>INDEX($D94:$CU94,MATCH(DB$4,$D$60:$CU$60,0))</f>
        <v>0</v>
      </c>
      <c r="DC49" s="109">
        <f>SUM(CP49:DB49)</f>
        <v>0</v>
      </c>
    </row>
    <row r="50" spans="2:107" s="28" customFormat="1" outlineLevel="1">
      <c r="B50" s="149" t="str">
        <f t="shared" ref="B50:B51" si="152">B45</f>
        <v>PaaS Phase</v>
      </c>
      <c r="C50" s="203"/>
      <c r="D50" s="111">
        <f>INDEX($D95:$CU95,MATCH(D$4,$D$60:$CU$60,0))</f>
        <v>0</v>
      </c>
      <c r="E50" s="111">
        <f>INDEX($D95:$CU95,MATCH(E$4,$D$60:$CU$60,0))</f>
        <v>0</v>
      </c>
      <c r="F50" s="111">
        <f>INDEX($D95:$CU95,MATCH(F$4,$D$60:$CU$60,0))</f>
        <v>0</v>
      </c>
      <c r="G50" s="111">
        <f>INDEX($D95:$CU95,MATCH(G$4,$D$60:$CU$60,0))</f>
        <v>0</v>
      </c>
      <c r="H50" s="111">
        <f>INDEX($D95:$CU95,MATCH(H$4,$D$60:$CU$60,0))</f>
        <v>0</v>
      </c>
      <c r="I50" s="111">
        <f>INDEX($D95:$CU95,MATCH(I$4,$D$60:$CU$60,0))</f>
        <v>0</v>
      </c>
      <c r="J50" s="111">
        <f>INDEX($D95:$CU95,MATCH(J$4,$D$60:$CU$60,0))</f>
        <v>0</v>
      </c>
      <c r="K50" s="111">
        <f>INDEX($D95:$CU95,MATCH(K$4,$D$60:$CU$60,0))</f>
        <v>0</v>
      </c>
      <c r="L50" s="111">
        <f>INDEX($D95:$CU95,MATCH(L$4,$D$60:$CU$60,0))</f>
        <v>0</v>
      </c>
      <c r="M50" s="111">
        <f>INDEX($D95:$CU95,MATCH(M$4,$D$60:$CU$60,0))</f>
        <v>0</v>
      </c>
      <c r="N50" s="111">
        <f>INDEX($D95:$CU95,MATCH(N$4,$D$60:$CU$60,0))</f>
        <v>0</v>
      </c>
      <c r="O50" s="111">
        <f>INDEX($D95:$CU95,MATCH(O$4,$D$60:$CU$60,0))</f>
        <v>0</v>
      </c>
      <c r="P50" s="109">
        <f>SUM(C50:O50)</f>
        <v>0</v>
      </c>
      <c r="Q50" s="111">
        <f>INDEX($D95:$CU95,MATCH(Q$4,$D$60:$CU$60,0))</f>
        <v>0</v>
      </c>
      <c r="R50" s="111">
        <f>INDEX($D95:$CU95,MATCH(R$4,$D$60:$CU$60,0))</f>
        <v>0</v>
      </c>
      <c r="S50" s="111">
        <f>INDEX($D95:$CU95,MATCH(S$4,$D$60:$CU$60,0))</f>
        <v>0</v>
      </c>
      <c r="T50" s="111">
        <f>INDEX($D95:$CU95,MATCH(T$4,$D$60:$CU$60,0))</f>
        <v>0</v>
      </c>
      <c r="U50" s="111">
        <f>INDEX($D95:$CU95,MATCH(U$4,$D$60:$CU$60,0))</f>
        <v>0</v>
      </c>
      <c r="V50" s="111">
        <f>INDEX($D95:$CU95,MATCH(V$4,$D$60:$CU$60,0))</f>
        <v>0</v>
      </c>
      <c r="W50" s="111">
        <f>INDEX($D95:$CU95,MATCH(W$4,$D$60:$CU$60,0))</f>
        <v>0</v>
      </c>
      <c r="X50" s="111">
        <f>INDEX($D95:$CU95,MATCH(X$4,$D$60:$CU$60,0))</f>
        <v>0</v>
      </c>
      <c r="Y50" s="111">
        <f>INDEX($D95:$CU95,MATCH(Y$4,$D$60:$CU$60,0))</f>
        <v>0</v>
      </c>
      <c r="Z50" s="111">
        <f>INDEX($D95:$CU95,MATCH(Z$4,$D$60:$CU$60,0))</f>
        <v>0</v>
      </c>
      <c r="AA50" s="111">
        <f>INDEX($D95:$CU95,MATCH(AA$4,$D$60:$CU$60,0))</f>
        <v>0</v>
      </c>
      <c r="AB50" s="111">
        <f>INDEX($D95:$CU95,MATCH(AB$4,$D$60:$CU$60,0))</f>
        <v>0</v>
      </c>
      <c r="AC50" s="109">
        <f>SUM(P50:AB50)</f>
        <v>0</v>
      </c>
      <c r="AD50" s="111">
        <f>INDEX($D95:$CU95,MATCH(AD$4,$D$60:$CU$60,0))</f>
        <v>0</v>
      </c>
      <c r="AE50" s="111">
        <f>INDEX($D95:$CU95,MATCH(AE$4,$D$60:$CU$60,0))</f>
        <v>0</v>
      </c>
      <c r="AF50" s="111">
        <f>INDEX($D95:$CU95,MATCH(AF$4,$D$60:$CU$60,0))</f>
        <v>0</v>
      </c>
      <c r="AG50" s="111">
        <f>INDEX($D95:$CU95,MATCH(AG$4,$D$60:$CU$60,0))</f>
        <v>0</v>
      </c>
      <c r="AH50" s="111">
        <f>INDEX($D95:$CU95,MATCH(AH$4,$D$60:$CU$60,0))</f>
        <v>0</v>
      </c>
      <c r="AI50" s="111">
        <f>INDEX($D95:$CU95,MATCH(AI$4,$D$60:$CU$60,0))</f>
        <v>0</v>
      </c>
      <c r="AJ50" s="111">
        <f>INDEX($D95:$CU95,MATCH(AJ$4,$D$60:$CU$60,0))</f>
        <v>0</v>
      </c>
      <c r="AK50" s="111">
        <f>INDEX($D95:$CU95,MATCH(AK$4,$D$60:$CU$60,0))</f>
        <v>0</v>
      </c>
      <c r="AL50" s="111">
        <f>INDEX($D95:$CU95,MATCH(AL$4,$D$60:$CU$60,0))</f>
        <v>0</v>
      </c>
      <c r="AM50" s="111">
        <f>INDEX($D95:$CU95,MATCH(AM$4,$D$60:$CU$60,0))</f>
        <v>0</v>
      </c>
      <c r="AN50" s="111">
        <f>INDEX($D95:$CU95,MATCH(AN$4,$D$60:$CU$60,0))</f>
        <v>0</v>
      </c>
      <c r="AO50" s="111">
        <f>INDEX($D95:$CU95,MATCH(AO$4,$D$60:$CU$60,0))</f>
        <v>0</v>
      </c>
      <c r="AP50" s="109">
        <f>SUM(AC50:AO50)</f>
        <v>0</v>
      </c>
      <c r="AQ50" s="111">
        <f>INDEX($D95:$CU95,MATCH(AQ$4,$D$60:$CU$60,0))</f>
        <v>0</v>
      </c>
      <c r="AR50" s="111">
        <f>INDEX($D95:$CU95,MATCH(AR$4,$D$60:$CU$60,0))</f>
        <v>0</v>
      </c>
      <c r="AS50" s="111">
        <f>INDEX($D95:$CU95,MATCH(AS$4,$D$60:$CU$60,0))</f>
        <v>0</v>
      </c>
      <c r="AT50" s="111">
        <f>INDEX($D95:$CU95,MATCH(AT$4,$D$60:$CU$60,0))</f>
        <v>0</v>
      </c>
      <c r="AU50" s="111">
        <f>INDEX($D95:$CU95,MATCH(AU$4,$D$60:$CU$60,0))</f>
        <v>0</v>
      </c>
      <c r="AV50" s="111">
        <f>INDEX($D95:$CU95,MATCH(AV$4,$D$60:$CU$60,0))</f>
        <v>0</v>
      </c>
      <c r="AW50" s="111">
        <f>INDEX($D95:$CU95,MATCH(AW$4,$D$60:$CU$60,0))</f>
        <v>0</v>
      </c>
      <c r="AX50" s="111">
        <f>INDEX($D95:$CU95,MATCH(AX$4,$D$60:$CU$60,0))</f>
        <v>0</v>
      </c>
      <c r="AY50" s="111">
        <f>INDEX($D95:$CU95,MATCH(AY$4,$D$60:$CU$60,0))</f>
        <v>0</v>
      </c>
      <c r="AZ50" s="111">
        <f>INDEX($D95:$CU95,MATCH(AZ$4,$D$60:$CU$60,0))</f>
        <v>0</v>
      </c>
      <c r="BA50" s="111">
        <f>INDEX($D95:$CU95,MATCH(BA$4,$D$60:$CU$60,0))</f>
        <v>0</v>
      </c>
      <c r="BB50" s="111">
        <f>INDEX($D95:$CU95,MATCH(BB$4,$D$60:$CU$60,0))</f>
        <v>0</v>
      </c>
      <c r="BC50" s="109">
        <f>SUM(AP50:BB50)</f>
        <v>0</v>
      </c>
      <c r="BD50" s="111">
        <f>INDEX($D95:$CU95,MATCH(BD$4,$D$60:$CU$60,0))</f>
        <v>0</v>
      </c>
      <c r="BE50" s="111">
        <f>INDEX($D95:$CU95,MATCH(BE$4,$D$60:$CU$60,0))</f>
        <v>0</v>
      </c>
      <c r="BF50" s="111">
        <f>INDEX($D95:$CU95,MATCH(BF$4,$D$60:$CU$60,0))</f>
        <v>0</v>
      </c>
      <c r="BG50" s="111">
        <f>INDEX($D95:$CU95,MATCH(BG$4,$D$60:$CU$60,0))</f>
        <v>0</v>
      </c>
      <c r="BH50" s="111">
        <f>INDEX($D95:$CU95,MATCH(BH$4,$D$60:$CU$60,0))</f>
        <v>0</v>
      </c>
      <c r="BI50" s="111">
        <f>INDEX($D95:$CU95,MATCH(BI$4,$D$60:$CU$60,0))</f>
        <v>0</v>
      </c>
      <c r="BJ50" s="111">
        <f>INDEX($D95:$CU95,MATCH(BJ$4,$D$60:$CU$60,0))</f>
        <v>0</v>
      </c>
      <c r="BK50" s="111">
        <f>INDEX($D95:$CU95,MATCH(BK$4,$D$60:$CU$60,0))</f>
        <v>0</v>
      </c>
      <c r="BL50" s="111">
        <f>INDEX($D95:$CU95,MATCH(BL$4,$D$60:$CU$60,0))</f>
        <v>0</v>
      </c>
      <c r="BM50" s="111">
        <f>INDEX($D95:$CU95,MATCH(BM$4,$D$60:$CU$60,0))</f>
        <v>0</v>
      </c>
      <c r="BN50" s="111">
        <f>INDEX($D95:$CU95,MATCH(BN$4,$D$60:$CU$60,0))</f>
        <v>0</v>
      </c>
      <c r="BO50" s="111">
        <f>INDEX($D95:$CU95,MATCH(BO$4,$D$60:$CU$60,0))</f>
        <v>0</v>
      </c>
      <c r="BP50" s="109">
        <f>SUM(BC50:BO50)</f>
        <v>0</v>
      </c>
      <c r="BQ50" s="111">
        <f>INDEX($D95:$CU95,MATCH(BQ$4,$D$60:$CU$60,0))</f>
        <v>0</v>
      </c>
      <c r="BR50" s="111">
        <f>INDEX($D95:$CU95,MATCH(BR$4,$D$60:$CU$60,0))</f>
        <v>0</v>
      </c>
      <c r="BS50" s="111">
        <f>INDEX($D95:$CU95,MATCH(BS$4,$D$60:$CU$60,0))</f>
        <v>0</v>
      </c>
      <c r="BT50" s="111">
        <f>INDEX($D95:$CU95,MATCH(BT$4,$D$60:$CU$60,0))</f>
        <v>0</v>
      </c>
      <c r="BU50" s="111">
        <f>INDEX($D95:$CU95,MATCH(BU$4,$D$60:$CU$60,0))</f>
        <v>0</v>
      </c>
      <c r="BV50" s="111">
        <f>INDEX($D95:$CU95,MATCH(BV$4,$D$60:$CU$60,0))</f>
        <v>0</v>
      </c>
      <c r="BW50" s="111">
        <f>INDEX($D95:$CU95,MATCH(BW$4,$D$60:$CU$60,0))</f>
        <v>0</v>
      </c>
      <c r="BX50" s="111">
        <f>INDEX($D95:$CU95,MATCH(BX$4,$D$60:$CU$60,0))</f>
        <v>0</v>
      </c>
      <c r="BY50" s="111">
        <f>INDEX($D95:$CU95,MATCH(BY$4,$D$60:$CU$60,0))</f>
        <v>0</v>
      </c>
      <c r="BZ50" s="111">
        <f>INDEX($D95:$CU95,MATCH(BZ$4,$D$60:$CU$60,0))</f>
        <v>0</v>
      </c>
      <c r="CA50" s="111">
        <f>INDEX($D95:$CU95,MATCH(CA$4,$D$60:$CU$60,0))</f>
        <v>0</v>
      </c>
      <c r="CB50" s="111">
        <f>INDEX($D95:$CU95,MATCH(CB$4,$D$60:$CU$60,0))</f>
        <v>0</v>
      </c>
      <c r="CC50" s="109">
        <f>SUM(BP50:CB50)</f>
        <v>0</v>
      </c>
      <c r="CD50" s="111">
        <f>INDEX($D95:$CU95,MATCH(CD$4,$D$60:$CU$60,0))</f>
        <v>0</v>
      </c>
      <c r="CE50" s="111">
        <f>INDEX($D95:$CU95,MATCH(CE$4,$D$60:$CU$60,0))</f>
        <v>0</v>
      </c>
      <c r="CF50" s="111">
        <f>INDEX($D95:$CU95,MATCH(CF$4,$D$60:$CU$60,0))</f>
        <v>0</v>
      </c>
      <c r="CG50" s="111">
        <f>INDEX($D95:$CU95,MATCH(CG$4,$D$60:$CU$60,0))</f>
        <v>0</v>
      </c>
      <c r="CH50" s="111">
        <f>INDEX($D95:$CU95,MATCH(CH$4,$D$60:$CU$60,0))</f>
        <v>0</v>
      </c>
      <c r="CI50" s="111">
        <f>INDEX($D95:$CU95,MATCH(CI$4,$D$60:$CU$60,0))</f>
        <v>0</v>
      </c>
      <c r="CJ50" s="111">
        <f>INDEX($D95:$CU95,MATCH(CJ$4,$D$60:$CU$60,0))</f>
        <v>0</v>
      </c>
      <c r="CK50" s="111">
        <f>INDEX($D95:$CU95,MATCH(CK$4,$D$60:$CU$60,0))</f>
        <v>0</v>
      </c>
      <c r="CL50" s="111">
        <f>INDEX($D95:$CU95,MATCH(CL$4,$D$60:$CU$60,0))</f>
        <v>0</v>
      </c>
      <c r="CM50" s="111">
        <f>INDEX($D95:$CU95,MATCH(CM$4,$D$60:$CU$60,0))</f>
        <v>0</v>
      </c>
      <c r="CN50" s="111">
        <f>INDEX($D95:$CU95,MATCH(CN$4,$D$60:$CU$60,0))</f>
        <v>0</v>
      </c>
      <c r="CO50" s="111">
        <f>INDEX($D95:$CU95,MATCH(CO$4,$D$60:$CU$60,0))</f>
        <v>0</v>
      </c>
      <c r="CP50" s="109">
        <f>SUM(CC50:CO50)</f>
        <v>0</v>
      </c>
      <c r="CQ50" s="111">
        <f>INDEX($D95:$CU95,MATCH(CQ$4,$D$60:$CU$60,0))</f>
        <v>0</v>
      </c>
      <c r="CR50" s="111">
        <f>INDEX($D95:$CU95,MATCH(CR$4,$D$60:$CU$60,0))</f>
        <v>0</v>
      </c>
      <c r="CS50" s="111">
        <f>INDEX($D95:$CU95,MATCH(CS$4,$D$60:$CU$60,0))</f>
        <v>0</v>
      </c>
      <c r="CT50" s="111">
        <f>INDEX($D95:$CU95,MATCH(CT$4,$D$60:$CU$60,0))</f>
        <v>0</v>
      </c>
      <c r="CU50" s="111">
        <f>INDEX($D95:$CU95,MATCH(CU$4,$D$60:$CU$60,0))</f>
        <v>0</v>
      </c>
      <c r="CV50" s="111">
        <f>INDEX($D95:$CU95,MATCH(CV$4,$D$60:$CU$60,0))</f>
        <v>0</v>
      </c>
      <c r="CW50" s="111">
        <f>INDEX($D95:$CU95,MATCH(CW$4,$D$60:$CU$60,0))</f>
        <v>0</v>
      </c>
      <c r="CX50" s="111">
        <f>INDEX($D95:$CU95,MATCH(CX$4,$D$60:$CU$60,0))</f>
        <v>0</v>
      </c>
      <c r="CY50" s="111">
        <f>INDEX($D95:$CU95,MATCH(CY$4,$D$60:$CU$60,0))</f>
        <v>0</v>
      </c>
      <c r="CZ50" s="111">
        <f>INDEX($D95:$CU95,MATCH(CZ$4,$D$60:$CU$60,0))</f>
        <v>0</v>
      </c>
      <c r="DA50" s="111">
        <f>INDEX($D95:$CU95,MATCH(DA$4,$D$60:$CU$60,0))</f>
        <v>0</v>
      </c>
      <c r="DB50" s="111">
        <f>INDEX($D95:$CU95,MATCH(DB$4,$D$60:$CU$60,0))</f>
        <v>0</v>
      </c>
      <c r="DC50" s="109">
        <f>SUM(CP50:DB50)</f>
        <v>0</v>
      </c>
    </row>
    <row r="51" spans="2:107" s="28" customFormat="1" outlineLevel="1">
      <c r="B51" s="149" t="str">
        <f t="shared" si="152"/>
        <v>Baas Phase</v>
      </c>
      <c r="C51" s="203"/>
      <c r="D51" s="111">
        <f>INDEX($D96:$CU96,MATCH(D$4,$D$60:$CU$60,0))</f>
        <v>0</v>
      </c>
      <c r="E51" s="111">
        <f>INDEX($D96:$CU96,MATCH(E$4,$D$60:$CU$60,0))</f>
        <v>0</v>
      </c>
      <c r="F51" s="111">
        <f>INDEX($D96:$CU96,MATCH(F$4,$D$60:$CU$60,0))</f>
        <v>0</v>
      </c>
      <c r="G51" s="111">
        <f>INDEX($D96:$CU96,MATCH(G$4,$D$60:$CU$60,0))</f>
        <v>0</v>
      </c>
      <c r="H51" s="111">
        <f>INDEX($D96:$CU96,MATCH(H$4,$D$60:$CU$60,0))</f>
        <v>0</v>
      </c>
      <c r="I51" s="111">
        <f>INDEX($D96:$CU96,MATCH(I$4,$D$60:$CU$60,0))</f>
        <v>0</v>
      </c>
      <c r="J51" s="111">
        <f>INDEX($D96:$CU96,MATCH(J$4,$D$60:$CU$60,0))</f>
        <v>0</v>
      </c>
      <c r="K51" s="111">
        <f>INDEX($D96:$CU96,MATCH(K$4,$D$60:$CU$60,0))</f>
        <v>0</v>
      </c>
      <c r="L51" s="111">
        <f>INDEX($D96:$CU96,MATCH(L$4,$D$60:$CU$60,0))</f>
        <v>0</v>
      </c>
      <c r="M51" s="111">
        <f>INDEX($D96:$CU96,MATCH(M$4,$D$60:$CU$60,0))</f>
        <v>0</v>
      </c>
      <c r="N51" s="111">
        <f>INDEX($D96:$CU96,MATCH(N$4,$D$60:$CU$60,0))</f>
        <v>0</v>
      </c>
      <c r="O51" s="111">
        <f>INDEX($D96:$CU96,MATCH(O$4,$D$60:$CU$60,0))</f>
        <v>0</v>
      </c>
      <c r="P51" s="109">
        <f t="shared" ref="P51" si="153">SUM(C51:O51)</f>
        <v>0</v>
      </c>
      <c r="Q51" s="111">
        <f>INDEX($D96:$CU96,MATCH(Q$4,$D$60:$CU$60,0))</f>
        <v>0</v>
      </c>
      <c r="R51" s="111">
        <f>INDEX($D96:$CU96,MATCH(R$4,$D$60:$CU$60,0))</f>
        <v>0</v>
      </c>
      <c r="S51" s="111">
        <f>INDEX($D96:$CU96,MATCH(S$4,$D$60:$CU$60,0))</f>
        <v>0</v>
      </c>
      <c r="T51" s="111">
        <f>INDEX($D96:$CU96,MATCH(T$4,$D$60:$CU$60,0))</f>
        <v>0</v>
      </c>
      <c r="U51" s="111">
        <f>INDEX($D96:$CU96,MATCH(U$4,$D$60:$CU$60,0))</f>
        <v>0</v>
      </c>
      <c r="V51" s="111">
        <f>INDEX($D96:$CU96,MATCH(V$4,$D$60:$CU$60,0))</f>
        <v>0</v>
      </c>
      <c r="W51" s="111">
        <f>INDEX($D96:$CU96,MATCH(W$4,$D$60:$CU$60,0))</f>
        <v>0</v>
      </c>
      <c r="X51" s="111">
        <f>INDEX($D96:$CU96,MATCH(X$4,$D$60:$CU$60,0))</f>
        <v>0</v>
      </c>
      <c r="Y51" s="111">
        <f>INDEX($D96:$CU96,MATCH(Y$4,$D$60:$CU$60,0))</f>
        <v>0</v>
      </c>
      <c r="Z51" s="111">
        <f>INDEX($D96:$CU96,MATCH(Z$4,$D$60:$CU$60,0))</f>
        <v>0</v>
      </c>
      <c r="AA51" s="111">
        <f>INDEX($D96:$CU96,MATCH(AA$4,$D$60:$CU$60,0))</f>
        <v>0</v>
      </c>
      <c r="AB51" s="111">
        <f>INDEX($D96:$CU96,MATCH(AB$4,$D$60:$CU$60,0))</f>
        <v>0</v>
      </c>
      <c r="AC51" s="109">
        <f t="shared" ref="AC51" si="154">SUM(P51:AB51)</f>
        <v>0</v>
      </c>
      <c r="AD51" s="111">
        <f>INDEX($D96:$CU96,MATCH(AD$4,$D$60:$CU$60,0))</f>
        <v>0</v>
      </c>
      <c r="AE51" s="111">
        <f>INDEX($D96:$CU96,MATCH(AE$4,$D$60:$CU$60,0))</f>
        <v>0</v>
      </c>
      <c r="AF51" s="111">
        <f>INDEX($D96:$CU96,MATCH(AF$4,$D$60:$CU$60,0))</f>
        <v>0</v>
      </c>
      <c r="AG51" s="111">
        <f>INDEX($D96:$CU96,MATCH(AG$4,$D$60:$CU$60,0))</f>
        <v>0</v>
      </c>
      <c r="AH51" s="111">
        <f>INDEX($D96:$CU96,MATCH(AH$4,$D$60:$CU$60,0))</f>
        <v>0</v>
      </c>
      <c r="AI51" s="111">
        <f>INDEX($D96:$CU96,MATCH(AI$4,$D$60:$CU$60,0))</f>
        <v>0</v>
      </c>
      <c r="AJ51" s="111">
        <f>INDEX($D96:$CU96,MATCH(AJ$4,$D$60:$CU$60,0))</f>
        <v>0</v>
      </c>
      <c r="AK51" s="111">
        <f>INDEX($D96:$CU96,MATCH(AK$4,$D$60:$CU$60,0))</f>
        <v>0</v>
      </c>
      <c r="AL51" s="111">
        <f>INDEX($D96:$CU96,MATCH(AL$4,$D$60:$CU$60,0))</f>
        <v>0</v>
      </c>
      <c r="AM51" s="111">
        <f>INDEX($D96:$CU96,MATCH(AM$4,$D$60:$CU$60,0))</f>
        <v>0</v>
      </c>
      <c r="AN51" s="111">
        <f>INDEX($D96:$CU96,MATCH(AN$4,$D$60:$CU$60,0))</f>
        <v>0</v>
      </c>
      <c r="AO51" s="111">
        <f>INDEX($D96:$CU96,MATCH(AO$4,$D$60:$CU$60,0))</f>
        <v>0</v>
      </c>
      <c r="AP51" s="109">
        <f t="shared" ref="AP51" si="155">SUM(AC51:AO51)</f>
        <v>0</v>
      </c>
      <c r="AQ51" s="111">
        <f>INDEX($D96:$CU96,MATCH(AQ$4,$D$60:$CU$60,0))</f>
        <v>0</v>
      </c>
      <c r="AR51" s="111">
        <f>INDEX($D96:$CU96,MATCH(AR$4,$D$60:$CU$60,0))</f>
        <v>0</v>
      </c>
      <c r="AS51" s="111">
        <f>INDEX($D96:$CU96,MATCH(AS$4,$D$60:$CU$60,0))</f>
        <v>0</v>
      </c>
      <c r="AT51" s="111">
        <f>INDEX($D96:$CU96,MATCH(AT$4,$D$60:$CU$60,0))</f>
        <v>0</v>
      </c>
      <c r="AU51" s="111">
        <f>INDEX($D96:$CU96,MATCH(AU$4,$D$60:$CU$60,0))</f>
        <v>0</v>
      </c>
      <c r="AV51" s="111">
        <f>INDEX($D96:$CU96,MATCH(AV$4,$D$60:$CU$60,0))</f>
        <v>0</v>
      </c>
      <c r="AW51" s="111">
        <f>INDEX($D96:$CU96,MATCH(AW$4,$D$60:$CU$60,0))</f>
        <v>0</v>
      </c>
      <c r="AX51" s="111">
        <f>INDEX($D96:$CU96,MATCH(AX$4,$D$60:$CU$60,0))</f>
        <v>0</v>
      </c>
      <c r="AY51" s="111">
        <f>INDEX($D96:$CU96,MATCH(AY$4,$D$60:$CU$60,0))</f>
        <v>0</v>
      </c>
      <c r="AZ51" s="111">
        <f>INDEX($D96:$CU96,MATCH(AZ$4,$D$60:$CU$60,0))</f>
        <v>0</v>
      </c>
      <c r="BA51" s="111">
        <f>INDEX($D96:$CU96,MATCH(BA$4,$D$60:$CU$60,0))</f>
        <v>0</v>
      </c>
      <c r="BB51" s="111">
        <f>INDEX($D96:$CU96,MATCH(BB$4,$D$60:$CU$60,0))</f>
        <v>0</v>
      </c>
      <c r="BC51" s="109">
        <f t="shared" ref="BC51" si="156">SUM(AP51:BB51)</f>
        <v>0</v>
      </c>
      <c r="BD51" s="111">
        <f>INDEX($D96:$CU96,MATCH(BD$4,$D$60:$CU$60,0))</f>
        <v>0</v>
      </c>
      <c r="BE51" s="111">
        <f>INDEX($D96:$CU96,MATCH(BE$4,$D$60:$CU$60,0))</f>
        <v>0</v>
      </c>
      <c r="BF51" s="111">
        <f>INDEX($D96:$CU96,MATCH(BF$4,$D$60:$CU$60,0))</f>
        <v>0</v>
      </c>
      <c r="BG51" s="111">
        <f>INDEX($D96:$CU96,MATCH(BG$4,$D$60:$CU$60,0))</f>
        <v>0</v>
      </c>
      <c r="BH51" s="111">
        <f>INDEX($D96:$CU96,MATCH(BH$4,$D$60:$CU$60,0))</f>
        <v>0</v>
      </c>
      <c r="BI51" s="111">
        <f>INDEX($D96:$CU96,MATCH(BI$4,$D$60:$CU$60,0))</f>
        <v>0</v>
      </c>
      <c r="BJ51" s="111">
        <f>INDEX($D96:$CU96,MATCH(BJ$4,$D$60:$CU$60,0))</f>
        <v>0</v>
      </c>
      <c r="BK51" s="111">
        <f>INDEX($D96:$CU96,MATCH(BK$4,$D$60:$CU$60,0))</f>
        <v>0</v>
      </c>
      <c r="BL51" s="111">
        <f>INDEX($D96:$CU96,MATCH(BL$4,$D$60:$CU$60,0))</f>
        <v>0</v>
      </c>
      <c r="BM51" s="111">
        <f>INDEX($D96:$CU96,MATCH(BM$4,$D$60:$CU$60,0))</f>
        <v>0</v>
      </c>
      <c r="BN51" s="111">
        <f>INDEX($D96:$CU96,MATCH(BN$4,$D$60:$CU$60,0))</f>
        <v>0</v>
      </c>
      <c r="BO51" s="111">
        <f>INDEX($D96:$CU96,MATCH(BO$4,$D$60:$CU$60,0))</f>
        <v>0</v>
      </c>
      <c r="BP51" s="109">
        <f t="shared" ref="BP51" si="157">SUM(BC51:BO51)</f>
        <v>0</v>
      </c>
      <c r="BQ51" s="111">
        <f>INDEX($D96:$CU96,MATCH(BQ$4,$D$60:$CU$60,0))</f>
        <v>0</v>
      </c>
      <c r="BR51" s="111">
        <f>INDEX($D96:$CU96,MATCH(BR$4,$D$60:$CU$60,0))</f>
        <v>0</v>
      </c>
      <c r="BS51" s="111">
        <f>INDEX($D96:$CU96,MATCH(BS$4,$D$60:$CU$60,0))</f>
        <v>0</v>
      </c>
      <c r="BT51" s="111">
        <f>INDEX($D96:$CU96,MATCH(BT$4,$D$60:$CU$60,0))</f>
        <v>0</v>
      </c>
      <c r="BU51" s="111">
        <f>INDEX($D96:$CU96,MATCH(BU$4,$D$60:$CU$60,0))</f>
        <v>0</v>
      </c>
      <c r="BV51" s="111">
        <f>INDEX($D96:$CU96,MATCH(BV$4,$D$60:$CU$60,0))</f>
        <v>0</v>
      </c>
      <c r="BW51" s="111">
        <f>INDEX($D96:$CU96,MATCH(BW$4,$D$60:$CU$60,0))</f>
        <v>0</v>
      </c>
      <c r="BX51" s="111">
        <f>INDEX($D96:$CU96,MATCH(BX$4,$D$60:$CU$60,0))</f>
        <v>0</v>
      </c>
      <c r="BY51" s="111">
        <f>INDEX($D96:$CU96,MATCH(BY$4,$D$60:$CU$60,0))</f>
        <v>0</v>
      </c>
      <c r="BZ51" s="111">
        <f>INDEX($D96:$CU96,MATCH(BZ$4,$D$60:$CU$60,0))</f>
        <v>0</v>
      </c>
      <c r="CA51" s="111">
        <f>INDEX($D96:$CU96,MATCH(CA$4,$D$60:$CU$60,0))</f>
        <v>0</v>
      </c>
      <c r="CB51" s="111">
        <f>INDEX($D96:$CU96,MATCH(CB$4,$D$60:$CU$60,0))</f>
        <v>0</v>
      </c>
      <c r="CC51" s="109">
        <f t="shared" ref="CC51" si="158">SUM(BP51:CB51)</f>
        <v>0</v>
      </c>
      <c r="CD51" s="111">
        <f>INDEX($D96:$CU96,MATCH(CD$4,$D$60:$CU$60,0))</f>
        <v>0</v>
      </c>
      <c r="CE51" s="111">
        <f>INDEX($D96:$CU96,MATCH(CE$4,$D$60:$CU$60,0))</f>
        <v>0</v>
      </c>
      <c r="CF51" s="111">
        <f>INDEX($D96:$CU96,MATCH(CF$4,$D$60:$CU$60,0))</f>
        <v>0</v>
      </c>
      <c r="CG51" s="111">
        <f>INDEX($D96:$CU96,MATCH(CG$4,$D$60:$CU$60,0))</f>
        <v>0</v>
      </c>
      <c r="CH51" s="111">
        <f>INDEX($D96:$CU96,MATCH(CH$4,$D$60:$CU$60,0))</f>
        <v>0</v>
      </c>
      <c r="CI51" s="111">
        <f>INDEX($D96:$CU96,MATCH(CI$4,$D$60:$CU$60,0))</f>
        <v>0</v>
      </c>
      <c r="CJ51" s="111">
        <f>INDEX($D96:$CU96,MATCH(CJ$4,$D$60:$CU$60,0))</f>
        <v>0</v>
      </c>
      <c r="CK51" s="111">
        <f>INDEX($D96:$CU96,MATCH(CK$4,$D$60:$CU$60,0))</f>
        <v>0</v>
      </c>
      <c r="CL51" s="111">
        <f>INDEX($D96:$CU96,MATCH(CL$4,$D$60:$CU$60,0))</f>
        <v>0</v>
      </c>
      <c r="CM51" s="111">
        <f>INDEX($D96:$CU96,MATCH(CM$4,$D$60:$CU$60,0))</f>
        <v>0</v>
      </c>
      <c r="CN51" s="111">
        <f>INDEX($D96:$CU96,MATCH(CN$4,$D$60:$CU$60,0))</f>
        <v>0</v>
      </c>
      <c r="CO51" s="111">
        <f>INDEX($D96:$CU96,MATCH(CO$4,$D$60:$CU$60,0))</f>
        <v>0</v>
      </c>
      <c r="CP51" s="109">
        <f t="shared" ref="CP51" si="159">SUM(CC51:CO51)</f>
        <v>0</v>
      </c>
      <c r="CQ51" s="111">
        <f>INDEX($D96:$CU96,MATCH(CQ$4,$D$60:$CU$60,0))</f>
        <v>0</v>
      </c>
      <c r="CR51" s="111">
        <f>INDEX($D96:$CU96,MATCH(CR$4,$D$60:$CU$60,0))</f>
        <v>0</v>
      </c>
      <c r="CS51" s="111">
        <f>INDEX($D96:$CU96,MATCH(CS$4,$D$60:$CU$60,0))</f>
        <v>0</v>
      </c>
      <c r="CT51" s="111">
        <f>INDEX($D96:$CU96,MATCH(CT$4,$D$60:$CU$60,0))</f>
        <v>0</v>
      </c>
      <c r="CU51" s="111">
        <f>INDEX($D96:$CU96,MATCH(CU$4,$D$60:$CU$60,0))</f>
        <v>0</v>
      </c>
      <c r="CV51" s="111">
        <f>INDEX($D96:$CU96,MATCH(CV$4,$D$60:$CU$60,0))</f>
        <v>0</v>
      </c>
      <c r="CW51" s="111">
        <f>INDEX($D96:$CU96,MATCH(CW$4,$D$60:$CU$60,0))</f>
        <v>0</v>
      </c>
      <c r="CX51" s="111">
        <f>INDEX($D96:$CU96,MATCH(CX$4,$D$60:$CU$60,0))</f>
        <v>0</v>
      </c>
      <c r="CY51" s="111">
        <f>INDEX($D96:$CU96,MATCH(CY$4,$D$60:$CU$60,0))</f>
        <v>0</v>
      </c>
      <c r="CZ51" s="111">
        <f>INDEX($D96:$CU96,MATCH(CZ$4,$D$60:$CU$60,0))</f>
        <v>0</v>
      </c>
      <c r="DA51" s="111">
        <f>INDEX($D96:$CU96,MATCH(DA$4,$D$60:$CU$60,0))</f>
        <v>0</v>
      </c>
      <c r="DB51" s="111">
        <f>INDEX($D96:$CU96,MATCH(DB$4,$D$60:$CU$60,0))</f>
        <v>0</v>
      </c>
      <c r="DC51" s="109">
        <f t="shared" ref="DC51" si="160">SUM(CP51:DB51)</f>
        <v>0</v>
      </c>
    </row>
    <row r="52" spans="2:107" s="28" customFormat="1" outlineLevel="1">
      <c r="B52" s="151"/>
      <c r="C52" s="205"/>
      <c r="D52" s="206"/>
      <c r="E52" s="206"/>
      <c r="F52" s="206"/>
      <c r="G52" s="206"/>
      <c r="H52" s="206"/>
      <c r="I52" s="206"/>
      <c r="J52" s="206"/>
      <c r="K52" s="206"/>
      <c r="L52" s="206"/>
      <c r="M52" s="206"/>
      <c r="N52" s="206"/>
      <c r="O52" s="206"/>
      <c r="P52" s="123"/>
      <c r="Q52" s="206"/>
      <c r="R52" s="206"/>
      <c r="S52" s="206"/>
      <c r="T52" s="206"/>
      <c r="U52" s="206"/>
      <c r="V52" s="206"/>
      <c r="W52" s="206"/>
      <c r="X52" s="206"/>
      <c r="Y52" s="206"/>
      <c r="Z52" s="206"/>
      <c r="AA52" s="206"/>
      <c r="AB52" s="206"/>
      <c r="AC52" s="123"/>
      <c r="AD52" s="206"/>
      <c r="AE52" s="206"/>
      <c r="AF52" s="206"/>
      <c r="AG52" s="206"/>
      <c r="AH52" s="206"/>
      <c r="AI52" s="206"/>
      <c r="AJ52" s="206"/>
      <c r="AK52" s="206"/>
      <c r="AL52" s="206"/>
      <c r="AM52" s="206"/>
      <c r="AN52" s="206"/>
      <c r="AO52" s="206"/>
      <c r="AP52" s="123"/>
      <c r="AQ52" s="206"/>
      <c r="AR52" s="206"/>
      <c r="AS52" s="206"/>
      <c r="AT52" s="206"/>
      <c r="AU52" s="206"/>
      <c r="AV52" s="206"/>
      <c r="AW52" s="206"/>
      <c r="AX52" s="206"/>
      <c r="AY52" s="206"/>
      <c r="AZ52" s="206"/>
      <c r="BA52" s="206"/>
      <c r="BB52" s="206"/>
      <c r="BC52" s="123"/>
      <c r="BD52" s="206"/>
      <c r="BE52" s="206"/>
      <c r="BF52" s="206"/>
      <c r="BG52" s="206"/>
      <c r="BH52" s="206"/>
      <c r="BI52" s="206"/>
      <c r="BJ52" s="206"/>
      <c r="BK52" s="206"/>
      <c r="BL52" s="206"/>
      <c r="BM52" s="206"/>
      <c r="BN52" s="206"/>
      <c r="BO52" s="206"/>
      <c r="BP52" s="123"/>
      <c r="BQ52" s="206"/>
      <c r="BR52" s="206"/>
      <c r="BS52" s="206"/>
      <c r="BT52" s="206"/>
      <c r="BU52" s="206"/>
      <c r="BV52" s="206"/>
      <c r="BW52" s="206"/>
      <c r="BX52" s="206"/>
      <c r="BY52" s="206"/>
      <c r="BZ52" s="206"/>
      <c r="CA52" s="206"/>
      <c r="CB52" s="206"/>
      <c r="CC52" s="123"/>
      <c r="CD52" s="206"/>
      <c r="CE52" s="206"/>
      <c r="CF52" s="206"/>
      <c r="CG52" s="206"/>
      <c r="CH52" s="206"/>
      <c r="CI52" s="206"/>
      <c r="CJ52" s="206"/>
      <c r="CK52" s="206"/>
      <c r="CL52" s="206"/>
      <c r="CM52" s="206"/>
      <c r="CN52" s="206"/>
      <c r="CO52" s="206"/>
      <c r="CP52" s="123"/>
      <c r="CQ52" s="206"/>
      <c r="CR52" s="206"/>
      <c r="CS52" s="206"/>
      <c r="CT52" s="206"/>
      <c r="CU52" s="206"/>
      <c r="CV52" s="206"/>
      <c r="CW52" s="206"/>
      <c r="CX52" s="206"/>
      <c r="CY52" s="206"/>
      <c r="CZ52" s="206"/>
      <c r="DA52" s="206"/>
      <c r="DB52" s="206"/>
      <c r="DC52" s="123"/>
    </row>
    <row r="53" spans="2:107">
      <c r="C53" s="197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  <c r="AO53" s="197"/>
      <c r="AP53" s="197"/>
      <c r="AQ53" s="197"/>
      <c r="AR53" s="197"/>
      <c r="AS53" s="197"/>
      <c r="AT53" s="197"/>
      <c r="AU53" s="197"/>
      <c r="AV53" s="197"/>
      <c r="AW53" s="197"/>
      <c r="AX53" s="197"/>
      <c r="AY53" s="197"/>
      <c r="AZ53" s="197"/>
      <c r="BA53" s="197"/>
      <c r="BB53" s="197"/>
      <c r="BC53" s="197"/>
      <c r="BD53" s="197"/>
      <c r="BE53" s="197"/>
      <c r="BF53" s="197"/>
      <c r="BG53" s="197"/>
      <c r="BH53" s="197"/>
      <c r="BI53" s="197"/>
      <c r="BJ53" s="197"/>
      <c r="BK53" s="197"/>
      <c r="BL53" s="197"/>
      <c r="BM53" s="197"/>
      <c r="BN53" s="197"/>
      <c r="BO53" s="197"/>
      <c r="BP53" s="197"/>
      <c r="BQ53" s="197"/>
      <c r="BR53" s="197"/>
      <c r="BS53" s="197"/>
      <c r="BT53" s="197"/>
      <c r="BU53" s="197"/>
      <c r="BV53" s="197"/>
      <c r="BW53" s="197"/>
      <c r="BX53" s="197"/>
      <c r="BY53" s="197"/>
      <c r="BZ53" s="197"/>
      <c r="CA53" s="197"/>
      <c r="CB53" s="197"/>
      <c r="CC53" s="197"/>
      <c r="CD53" s="197"/>
      <c r="CE53" s="197"/>
      <c r="CF53" s="197"/>
      <c r="CG53" s="197"/>
      <c r="CH53" s="197"/>
      <c r="CI53" s="197"/>
      <c r="CJ53" s="197"/>
      <c r="CK53" s="197"/>
      <c r="CL53" s="197"/>
      <c r="CM53" s="197"/>
      <c r="CN53" s="197"/>
      <c r="CO53" s="197"/>
      <c r="CP53" s="197"/>
      <c r="CQ53" s="197"/>
      <c r="CR53" s="197"/>
      <c r="CS53" s="197"/>
      <c r="CT53" s="197"/>
      <c r="CU53" s="197"/>
      <c r="CV53" s="197"/>
      <c r="CW53" s="197"/>
      <c r="CX53" s="197"/>
      <c r="CY53" s="197"/>
      <c r="CZ53" s="197"/>
      <c r="DA53" s="197"/>
      <c r="DB53" s="197"/>
      <c r="DC53" s="197"/>
    </row>
    <row r="54" spans="2:107">
      <c r="C54" s="197"/>
      <c r="D54" s="197"/>
      <c r="E54" s="197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  <c r="S54" s="197"/>
      <c r="T54" s="197"/>
      <c r="U54" s="197"/>
      <c r="V54" s="197"/>
      <c r="W54" s="197"/>
      <c r="X54" s="197"/>
      <c r="Y54" s="197"/>
      <c r="Z54" s="197"/>
      <c r="AA54" s="197"/>
      <c r="AB54" s="197"/>
      <c r="AC54" s="197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</row>
    <row r="55" spans="2:107">
      <c r="C55" s="197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  <c r="AO55" s="197"/>
      <c r="AP55" s="197"/>
      <c r="AQ55" s="197"/>
      <c r="AR55" s="197"/>
      <c r="AS55" s="197"/>
      <c r="AT55" s="197"/>
      <c r="AU55" s="197"/>
      <c r="AV55" s="197"/>
      <c r="AW55" s="197"/>
      <c r="AX55" s="197"/>
      <c r="AY55" s="197"/>
      <c r="AZ55" s="197"/>
      <c r="BA55" s="197"/>
      <c r="BB55" s="197"/>
      <c r="BC55" s="197"/>
      <c r="BD55" s="197"/>
      <c r="BE55" s="197"/>
      <c r="BF55" s="197"/>
      <c r="BG55" s="197"/>
      <c r="BH55" s="197"/>
      <c r="BI55" s="197"/>
      <c r="BJ55" s="197"/>
      <c r="BK55" s="197"/>
      <c r="BL55" s="197"/>
      <c r="BM55" s="197"/>
      <c r="BN55" s="197"/>
      <c r="BO55" s="197"/>
      <c r="BP55" s="197"/>
      <c r="BQ55" s="197"/>
      <c r="BR55" s="197"/>
      <c r="BS55" s="197"/>
      <c r="BT55" s="197"/>
      <c r="BU55" s="197"/>
      <c r="BV55" s="197"/>
      <c r="BW55" s="197"/>
      <c r="BX55" s="197"/>
      <c r="BY55" s="197"/>
      <c r="BZ55" s="197"/>
      <c r="CA55" s="197"/>
      <c r="CB55" s="197"/>
      <c r="CC55" s="197"/>
      <c r="CD55" s="197"/>
      <c r="CE55" s="197"/>
      <c r="CF55" s="197"/>
      <c r="CG55" s="197"/>
      <c r="CH55" s="197"/>
      <c r="CI55" s="197"/>
      <c r="CJ55" s="197"/>
      <c r="CK55" s="197"/>
      <c r="CL55" s="197"/>
      <c r="CM55" s="197"/>
      <c r="CN55" s="197"/>
      <c r="CO55" s="197"/>
      <c r="CP55" s="197"/>
      <c r="CQ55" s="197"/>
      <c r="CR55" s="197"/>
      <c r="CS55" s="197"/>
      <c r="CT55" s="197"/>
      <c r="CU55" s="197"/>
      <c r="CV55" s="197"/>
      <c r="CW55" s="197"/>
      <c r="CX55" s="197"/>
      <c r="CY55" s="197"/>
      <c r="CZ55" s="197"/>
      <c r="DA55" s="197"/>
      <c r="DB55" s="197"/>
      <c r="DC55" s="197"/>
    </row>
    <row r="56" spans="2:107">
      <c r="C56" s="197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  <c r="AM56" s="197"/>
      <c r="AN56" s="197"/>
      <c r="AO56" s="197"/>
      <c r="AP56" s="197"/>
      <c r="AQ56" s="197"/>
      <c r="AR56" s="197"/>
      <c r="AS56" s="197"/>
      <c r="AT56" s="197"/>
      <c r="AU56" s="197"/>
      <c r="AV56" s="197"/>
      <c r="AW56" s="197"/>
      <c r="AX56" s="197"/>
      <c r="AY56" s="197"/>
      <c r="AZ56" s="197"/>
      <c r="BA56" s="197"/>
      <c r="BB56" s="197"/>
      <c r="BC56" s="197"/>
      <c r="BD56" s="197"/>
      <c r="BE56" s="197"/>
      <c r="BF56" s="197"/>
      <c r="BG56" s="197"/>
      <c r="BH56" s="197"/>
      <c r="BI56" s="197"/>
      <c r="BJ56" s="197"/>
      <c r="BK56" s="197"/>
      <c r="BL56" s="197"/>
      <c r="BM56" s="197"/>
      <c r="BN56" s="197"/>
      <c r="BO56" s="197"/>
      <c r="BP56" s="197"/>
      <c r="BQ56" s="197"/>
      <c r="BR56" s="197"/>
      <c r="BS56" s="197"/>
      <c r="BT56" s="197"/>
      <c r="BU56" s="197"/>
      <c r="BV56" s="197"/>
      <c r="BW56" s="197"/>
      <c r="BX56" s="197"/>
      <c r="BY56" s="197"/>
      <c r="BZ56" s="197"/>
      <c r="CA56" s="197"/>
      <c r="CB56" s="197"/>
      <c r="CC56" s="197"/>
      <c r="CD56" s="197"/>
      <c r="CE56" s="197"/>
      <c r="CF56" s="197"/>
      <c r="CG56" s="197"/>
      <c r="CH56" s="197"/>
      <c r="CI56" s="197"/>
      <c r="CJ56" s="197"/>
      <c r="CK56" s="197"/>
      <c r="CL56" s="197"/>
      <c r="CM56" s="197"/>
      <c r="CN56" s="197"/>
      <c r="CO56" s="197"/>
      <c r="CP56" s="197"/>
      <c r="CQ56" s="197"/>
      <c r="CR56" s="197"/>
      <c r="CS56" s="197"/>
      <c r="CT56" s="197"/>
      <c r="CU56" s="197"/>
      <c r="CV56" s="197"/>
      <c r="CW56" s="197"/>
      <c r="CX56" s="197"/>
      <c r="CY56" s="197"/>
      <c r="CZ56" s="197"/>
      <c r="DA56" s="197"/>
      <c r="DB56" s="197"/>
      <c r="DC56" s="197"/>
    </row>
    <row r="57" spans="2:107">
      <c r="C57" s="197"/>
      <c r="D57" s="197"/>
      <c r="E57" s="197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7"/>
      <c r="U57" s="197"/>
      <c r="V57" s="197"/>
      <c r="W57" s="197"/>
      <c r="X57" s="197"/>
      <c r="Y57" s="197"/>
      <c r="Z57" s="197"/>
      <c r="AA57" s="197"/>
      <c r="AB57" s="197"/>
      <c r="AC57" s="197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</row>
    <row r="58" spans="2:107">
      <c r="B58" s="336" t="s">
        <v>79</v>
      </c>
      <c r="C58" s="376"/>
      <c r="D58" s="376"/>
      <c r="E58" s="376"/>
      <c r="F58" s="376"/>
      <c r="G58" s="376"/>
      <c r="H58" s="376"/>
      <c r="I58" s="376"/>
      <c r="J58" s="376"/>
      <c r="K58" s="376"/>
      <c r="L58" s="376"/>
      <c r="M58" s="376"/>
      <c r="N58" s="376"/>
      <c r="O58" s="376"/>
      <c r="P58" s="376"/>
      <c r="Q58" s="376"/>
      <c r="R58" s="376"/>
      <c r="S58" s="376"/>
      <c r="T58" s="376"/>
      <c r="U58" s="376"/>
      <c r="V58" s="376"/>
      <c r="W58" s="376"/>
      <c r="X58" s="376"/>
      <c r="Y58" s="376"/>
      <c r="Z58" s="376"/>
      <c r="AA58" s="376"/>
      <c r="AB58" s="376"/>
      <c r="AC58" s="376"/>
      <c r="AD58" s="376"/>
      <c r="AE58" s="376"/>
      <c r="AF58" s="376"/>
      <c r="AG58" s="376"/>
      <c r="AH58" s="376"/>
      <c r="AI58" s="376"/>
      <c r="AJ58" s="376"/>
      <c r="AK58" s="376"/>
      <c r="AL58" s="376"/>
      <c r="AM58" s="376"/>
      <c r="AN58" s="376"/>
      <c r="AO58" s="376"/>
      <c r="AP58" s="376"/>
      <c r="AQ58" s="376"/>
      <c r="AR58" s="376"/>
      <c r="AS58" s="376"/>
      <c r="AT58" s="376"/>
      <c r="AU58" s="376"/>
      <c r="AV58" s="376"/>
      <c r="AW58" s="376"/>
      <c r="AX58" s="376"/>
      <c r="AY58" s="376"/>
      <c r="AZ58" s="376"/>
      <c r="BA58" s="376"/>
      <c r="BB58" s="376"/>
      <c r="BC58" s="376"/>
      <c r="BD58" s="376"/>
      <c r="BE58" s="376"/>
      <c r="BF58" s="376"/>
      <c r="BG58" s="376"/>
      <c r="BH58" s="376"/>
      <c r="BI58" s="376"/>
      <c r="BJ58" s="376"/>
      <c r="BK58" s="376"/>
      <c r="BL58" s="376"/>
      <c r="BM58" s="376"/>
      <c r="BN58" s="376"/>
      <c r="BO58" s="376"/>
      <c r="BP58" s="376"/>
      <c r="BQ58" s="376"/>
      <c r="BR58" s="376"/>
      <c r="BS58" s="376"/>
      <c r="BT58" s="376"/>
      <c r="BU58" s="376"/>
      <c r="BV58" s="376"/>
      <c r="BW58" s="376"/>
      <c r="BX58" s="376"/>
      <c r="BY58" s="376"/>
      <c r="BZ58" s="376"/>
      <c r="CA58" s="376"/>
      <c r="CB58" s="376"/>
      <c r="CC58" s="376"/>
      <c r="CD58" s="376"/>
      <c r="CE58" s="376"/>
      <c r="CF58" s="376"/>
      <c r="CG58" s="376"/>
      <c r="CH58" s="376"/>
      <c r="CI58" s="376"/>
      <c r="CJ58" s="376"/>
      <c r="CK58" s="376"/>
      <c r="CL58" s="376"/>
      <c r="CM58" s="376"/>
      <c r="CN58" s="376"/>
      <c r="CO58" s="376"/>
      <c r="CP58" s="376"/>
      <c r="CQ58" s="376"/>
      <c r="CR58" s="376"/>
      <c r="CS58" s="376"/>
      <c r="CT58" s="376"/>
      <c r="CU58" s="376"/>
      <c r="CV58" s="376"/>
      <c r="CW58" s="376"/>
      <c r="CX58" s="376"/>
      <c r="CY58" s="376"/>
      <c r="CZ58" s="376"/>
      <c r="DA58" s="376"/>
      <c r="DB58" s="376"/>
      <c r="DC58" s="376"/>
    </row>
    <row r="59" spans="2:107" outlineLevel="1">
      <c r="C59" s="197"/>
      <c r="D59" s="197"/>
      <c r="E59" s="197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7"/>
      <c r="U59" s="197"/>
      <c r="V59" s="197"/>
      <c r="W59" s="197"/>
      <c r="X59" s="197"/>
      <c r="Y59" s="197"/>
      <c r="Z59" s="197"/>
      <c r="AA59" s="197"/>
      <c r="AB59" s="197"/>
      <c r="AC59" s="197"/>
      <c r="AD59" s="197"/>
      <c r="AE59" s="197"/>
      <c r="AF59" s="197"/>
      <c r="AG59" s="197"/>
      <c r="AH59" s="197"/>
      <c r="AI59" s="197"/>
      <c r="AJ59" s="197"/>
      <c r="AK59" s="197"/>
      <c r="AL59" s="197"/>
      <c r="AM59" s="197"/>
      <c r="AN59" s="197"/>
      <c r="AO59" s="197"/>
      <c r="AP59" s="197"/>
      <c r="AQ59" s="197"/>
      <c r="AR59" s="197"/>
      <c r="AS59" s="197"/>
      <c r="AT59" s="197"/>
      <c r="AU59" s="197"/>
      <c r="AV59" s="197"/>
      <c r="AW59" s="197"/>
      <c r="AX59" s="197"/>
      <c r="AY59" s="197"/>
      <c r="AZ59" s="197"/>
      <c r="BA59" s="197"/>
      <c r="BB59" s="197"/>
      <c r="BC59" s="197"/>
      <c r="BD59" s="197"/>
      <c r="BE59" s="197"/>
      <c r="BF59" s="197"/>
      <c r="BG59" s="197"/>
      <c r="BH59" s="197"/>
      <c r="BI59" s="197"/>
      <c r="BJ59" s="197"/>
      <c r="BK59" s="197"/>
      <c r="BL59" s="197"/>
      <c r="BM59" s="197"/>
      <c r="BN59" s="197"/>
      <c r="BO59" s="197"/>
      <c r="BP59" s="197"/>
      <c r="BQ59" s="197"/>
      <c r="BR59" s="197"/>
      <c r="BS59" s="197"/>
      <c r="BT59" s="197"/>
      <c r="BU59" s="197"/>
      <c r="BV59" s="197"/>
      <c r="BW59" s="197"/>
      <c r="BX59" s="197"/>
      <c r="BY59" s="197"/>
      <c r="BZ59" s="197"/>
      <c r="CA59" s="197"/>
      <c r="CB59" s="197"/>
      <c r="CC59" s="197"/>
      <c r="CD59" s="197"/>
      <c r="CE59" s="197"/>
      <c r="CF59" s="197"/>
      <c r="CG59" s="197"/>
      <c r="CH59" s="197"/>
      <c r="CI59" s="197"/>
      <c r="CJ59" s="197"/>
      <c r="CK59" s="197"/>
      <c r="CL59" s="197"/>
      <c r="CM59" s="197"/>
      <c r="CN59" s="197"/>
      <c r="CO59" s="197"/>
      <c r="CP59" s="197"/>
      <c r="CQ59" s="197"/>
      <c r="CR59" s="197"/>
      <c r="CS59" s="197"/>
      <c r="CT59" s="197"/>
      <c r="CU59" s="197"/>
      <c r="CV59" s="197"/>
      <c r="CW59" s="197"/>
      <c r="CX59" s="197"/>
      <c r="CY59" s="197"/>
      <c r="CZ59" s="197"/>
      <c r="DA59" s="197"/>
      <c r="DB59" s="197"/>
      <c r="DC59" s="197"/>
    </row>
    <row r="60" spans="2:107" s="28" customFormat="1" outlineLevel="1">
      <c r="B60" s="212" t="s">
        <v>51</v>
      </c>
      <c r="C60" s="200"/>
      <c r="D60" s="207">
        <f>D4</f>
        <v>46053</v>
      </c>
      <c r="E60" s="207">
        <f>EOMONTH(D60,1)</f>
        <v>46081</v>
      </c>
      <c r="F60" s="207">
        <f t="shared" ref="F60:BQ60" si="161">EOMONTH(E60,1)</f>
        <v>46112</v>
      </c>
      <c r="G60" s="207">
        <f t="shared" si="161"/>
        <v>46142</v>
      </c>
      <c r="H60" s="207">
        <f t="shared" si="161"/>
        <v>46173</v>
      </c>
      <c r="I60" s="207">
        <f t="shared" si="161"/>
        <v>46203</v>
      </c>
      <c r="J60" s="207">
        <f t="shared" si="161"/>
        <v>46234</v>
      </c>
      <c r="K60" s="207">
        <f t="shared" si="161"/>
        <v>46265</v>
      </c>
      <c r="L60" s="207">
        <f t="shared" si="161"/>
        <v>46295</v>
      </c>
      <c r="M60" s="207">
        <f t="shared" si="161"/>
        <v>46326</v>
      </c>
      <c r="N60" s="207">
        <f t="shared" si="161"/>
        <v>46356</v>
      </c>
      <c r="O60" s="207">
        <f t="shared" si="161"/>
        <v>46387</v>
      </c>
      <c r="P60" s="207">
        <f t="shared" si="161"/>
        <v>46418</v>
      </c>
      <c r="Q60" s="207">
        <f t="shared" si="161"/>
        <v>46446</v>
      </c>
      <c r="R60" s="207">
        <f t="shared" si="161"/>
        <v>46477</v>
      </c>
      <c r="S60" s="207">
        <f t="shared" si="161"/>
        <v>46507</v>
      </c>
      <c r="T60" s="207">
        <f t="shared" si="161"/>
        <v>46538</v>
      </c>
      <c r="U60" s="207">
        <f t="shared" si="161"/>
        <v>46568</v>
      </c>
      <c r="V60" s="207">
        <f t="shared" si="161"/>
        <v>46599</v>
      </c>
      <c r="W60" s="207">
        <f t="shared" si="161"/>
        <v>46630</v>
      </c>
      <c r="X60" s="207">
        <f t="shared" si="161"/>
        <v>46660</v>
      </c>
      <c r="Y60" s="207">
        <f t="shared" si="161"/>
        <v>46691</v>
      </c>
      <c r="Z60" s="207">
        <f t="shared" si="161"/>
        <v>46721</v>
      </c>
      <c r="AA60" s="207">
        <f t="shared" si="161"/>
        <v>46752</v>
      </c>
      <c r="AB60" s="207">
        <f t="shared" si="161"/>
        <v>46783</v>
      </c>
      <c r="AC60" s="207">
        <f t="shared" si="161"/>
        <v>46812</v>
      </c>
      <c r="AD60" s="207">
        <f t="shared" si="161"/>
        <v>46843</v>
      </c>
      <c r="AE60" s="207">
        <f t="shared" si="161"/>
        <v>46873</v>
      </c>
      <c r="AF60" s="207">
        <f t="shared" si="161"/>
        <v>46904</v>
      </c>
      <c r="AG60" s="207">
        <f t="shared" si="161"/>
        <v>46934</v>
      </c>
      <c r="AH60" s="207">
        <f t="shared" si="161"/>
        <v>46965</v>
      </c>
      <c r="AI60" s="207">
        <f t="shared" si="161"/>
        <v>46996</v>
      </c>
      <c r="AJ60" s="207">
        <f t="shared" si="161"/>
        <v>47026</v>
      </c>
      <c r="AK60" s="207">
        <f t="shared" si="161"/>
        <v>47057</v>
      </c>
      <c r="AL60" s="207">
        <f t="shared" si="161"/>
        <v>47087</v>
      </c>
      <c r="AM60" s="207">
        <f t="shared" si="161"/>
        <v>47118</v>
      </c>
      <c r="AN60" s="207">
        <f t="shared" si="161"/>
        <v>47149</v>
      </c>
      <c r="AO60" s="207">
        <f t="shared" si="161"/>
        <v>47177</v>
      </c>
      <c r="AP60" s="207">
        <f t="shared" si="161"/>
        <v>47208</v>
      </c>
      <c r="AQ60" s="207">
        <f t="shared" si="161"/>
        <v>47238</v>
      </c>
      <c r="AR60" s="207">
        <f t="shared" si="161"/>
        <v>47269</v>
      </c>
      <c r="AS60" s="207">
        <f t="shared" si="161"/>
        <v>47299</v>
      </c>
      <c r="AT60" s="207">
        <f t="shared" si="161"/>
        <v>47330</v>
      </c>
      <c r="AU60" s="207">
        <f t="shared" si="161"/>
        <v>47361</v>
      </c>
      <c r="AV60" s="207">
        <f t="shared" si="161"/>
        <v>47391</v>
      </c>
      <c r="AW60" s="207">
        <f t="shared" si="161"/>
        <v>47422</v>
      </c>
      <c r="AX60" s="207">
        <f t="shared" si="161"/>
        <v>47452</v>
      </c>
      <c r="AY60" s="207">
        <f t="shared" si="161"/>
        <v>47483</v>
      </c>
      <c r="AZ60" s="207">
        <f t="shared" si="161"/>
        <v>47514</v>
      </c>
      <c r="BA60" s="207">
        <f t="shared" si="161"/>
        <v>47542</v>
      </c>
      <c r="BB60" s="207">
        <f t="shared" si="161"/>
        <v>47573</v>
      </c>
      <c r="BC60" s="207">
        <f t="shared" si="161"/>
        <v>47603</v>
      </c>
      <c r="BD60" s="207">
        <f t="shared" si="161"/>
        <v>47634</v>
      </c>
      <c r="BE60" s="207">
        <f t="shared" si="161"/>
        <v>47664</v>
      </c>
      <c r="BF60" s="207">
        <f t="shared" si="161"/>
        <v>47695</v>
      </c>
      <c r="BG60" s="207">
        <f t="shared" si="161"/>
        <v>47726</v>
      </c>
      <c r="BH60" s="207">
        <f t="shared" si="161"/>
        <v>47756</v>
      </c>
      <c r="BI60" s="207">
        <f t="shared" si="161"/>
        <v>47787</v>
      </c>
      <c r="BJ60" s="207">
        <f t="shared" si="161"/>
        <v>47817</v>
      </c>
      <c r="BK60" s="207">
        <f t="shared" si="161"/>
        <v>47848</v>
      </c>
      <c r="BL60" s="207">
        <f t="shared" si="161"/>
        <v>47879</v>
      </c>
      <c r="BM60" s="207">
        <f t="shared" si="161"/>
        <v>47907</v>
      </c>
      <c r="BN60" s="207">
        <f t="shared" si="161"/>
        <v>47938</v>
      </c>
      <c r="BO60" s="207">
        <f t="shared" si="161"/>
        <v>47968</v>
      </c>
      <c r="BP60" s="207">
        <f t="shared" si="161"/>
        <v>47999</v>
      </c>
      <c r="BQ60" s="207">
        <f t="shared" si="161"/>
        <v>48029</v>
      </c>
      <c r="BR60" s="207">
        <f t="shared" ref="BR60:CU60" si="162">EOMONTH(BQ60,1)</f>
        <v>48060</v>
      </c>
      <c r="BS60" s="207">
        <f t="shared" si="162"/>
        <v>48091</v>
      </c>
      <c r="BT60" s="207">
        <f t="shared" si="162"/>
        <v>48121</v>
      </c>
      <c r="BU60" s="207">
        <f t="shared" si="162"/>
        <v>48152</v>
      </c>
      <c r="BV60" s="207">
        <f t="shared" si="162"/>
        <v>48182</v>
      </c>
      <c r="BW60" s="207">
        <f t="shared" si="162"/>
        <v>48213</v>
      </c>
      <c r="BX60" s="207">
        <f t="shared" si="162"/>
        <v>48244</v>
      </c>
      <c r="BY60" s="207">
        <f t="shared" si="162"/>
        <v>48273</v>
      </c>
      <c r="BZ60" s="207">
        <f t="shared" si="162"/>
        <v>48304</v>
      </c>
      <c r="CA60" s="207">
        <f t="shared" si="162"/>
        <v>48334</v>
      </c>
      <c r="CB60" s="207">
        <f t="shared" si="162"/>
        <v>48365</v>
      </c>
      <c r="CC60" s="207">
        <f t="shared" si="162"/>
        <v>48395</v>
      </c>
      <c r="CD60" s="207">
        <f t="shared" si="162"/>
        <v>48426</v>
      </c>
      <c r="CE60" s="207">
        <f t="shared" si="162"/>
        <v>48457</v>
      </c>
      <c r="CF60" s="207">
        <f t="shared" si="162"/>
        <v>48487</v>
      </c>
      <c r="CG60" s="207">
        <f t="shared" si="162"/>
        <v>48518</v>
      </c>
      <c r="CH60" s="207">
        <f t="shared" si="162"/>
        <v>48548</v>
      </c>
      <c r="CI60" s="207">
        <f t="shared" si="162"/>
        <v>48579</v>
      </c>
      <c r="CJ60" s="207">
        <f t="shared" si="162"/>
        <v>48610</v>
      </c>
      <c r="CK60" s="207">
        <f t="shared" si="162"/>
        <v>48638</v>
      </c>
      <c r="CL60" s="207">
        <f t="shared" si="162"/>
        <v>48669</v>
      </c>
      <c r="CM60" s="207">
        <f t="shared" si="162"/>
        <v>48699</v>
      </c>
      <c r="CN60" s="207">
        <f t="shared" si="162"/>
        <v>48730</v>
      </c>
      <c r="CO60" s="207">
        <f t="shared" si="162"/>
        <v>48760</v>
      </c>
      <c r="CP60" s="207">
        <f t="shared" si="162"/>
        <v>48791</v>
      </c>
      <c r="CQ60" s="207">
        <f t="shared" si="162"/>
        <v>48822</v>
      </c>
      <c r="CR60" s="207">
        <f t="shared" si="162"/>
        <v>48852</v>
      </c>
      <c r="CS60" s="207">
        <f t="shared" si="162"/>
        <v>48883</v>
      </c>
      <c r="CT60" s="207">
        <f t="shared" si="162"/>
        <v>48913</v>
      </c>
      <c r="CU60" s="207">
        <f t="shared" si="162"/>
        <v>48944</v>
      </c>
      <c r="CV60" s="197"/>
      <c r="CW60" s="197"/>
      <c r="CX60" s="197"/>
      <c r="CY60" s="197"/>
      <c r="CZ60" s="197"/>
      <c r="DA60" s="197"/>
      <c r="DB60" s="197"/>
      <c r="DC60" s="197"/>
    </row>
    <row r="61" spans="2:107" outlineLevel="1">
      <c r="C61" s="197"/>
      <c r="D61" s="197"/>
      <c r="E61" s="197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7"/>
      <c r="U61" s="197"/>
      <c r="V61" s="197"/>
      <c r="W61" s="197"/>
      <c r="X61" s="197"/>
      <c r="Y61" s="197"/>
      <c r="Z61" s="197"/>
      <c r="AA61" s="197"/>
      <c r="AB61" s="197"/>
      <c r="AC61" s="197"/>
      <c r="AD61" s="197"/>
      <c r="AE61" s="197"/>
      <c r="AF61" s="197"/>
      <c r="AG61" s="197"/>
      <c r="AH61" s="197"/>
      <c r="AI61" s="197"/>
      <c r="AJ61" s="197"/>
      <c r="AK61" s="197"/>
      <c r="AL61" s="197"/>
      <c r="AM61" s="197"/>
      <c r="AN61" s="197"/>
      <c r="AO61" s="197"/>
      <c r="AP61" s="197"/>
      <c r="AQ61" s="197"/>
      <c r="AR61" s="197"/>
      <c r="AS61" s="197"/>
      <c r="AT61" s="197"/>
      <c r="AU61" s="197"/>
      <c r="AV61" s="197"/>
      <c r="AW61" s="197"/>
      <c r="AX61" s="197"/>
      <c r="AY61" s="197"/>
      <c r="AZ61" s="197"/>
      <c r="BA61" s="197"/>
      <c r="BB61" s="197"/>
      <c r="BC61" s="197"/>
      <c r="BD61" s="197"/>
      <c r="BE61" s="197"/>
      <c r="BF61" s="197"/>
      <c r="BG61" s="197"/>
      <c r="BH61" s="197"/>
      <c r="BI61" s="197"/>
      <c r="BJ61" s="197"/>
      <c r="BK61" s="197"/>
      <c r="BL61" s="197"/>
      <c r="BM61" s="197"/>
      <c r="BN61" s="197"/>
      <c r="BO61" s="197"/>
      <c r="BP61" s="197"/>
      <c r="BQ61" s="197"/>
      <c r="BR61" s="197"/>
      <c r="BS61" s="197"/>
      <c r="BT61" s="197"/>
      <c r="BU61" s="197"/>
      <c r="BV61" s="197"/>
      <c r="BW61" s="197"/>
      <c r="BX61" s="197"/>
      <c r="BY61" s="197"/>
      <c r="BZ61" s="197"/>
      <c r="CA61" s="197"/>
      <c r="CB61" s="197"/>
      <c r="CC61" s="197"/>
      <c r="CD61" s="197"/>
      <c r="CE61" s="197"/>
      <c r="CF61" s="197"/>
      <c r="CG61" s="197"/>
      <c r="CH61" s="197"/>
      <c r="CI61" s="197"/>
      <c r="CJ61" s="197"/>
      <c r="CK61" s="197"/>
      <c r="CL61" s="197"/>
      <c r="CM61" s="197"/>
      <c r="CN61" s="197"/>
      <c r="CO61" s="197"/>
      <c r="CP61" s="197"/>
      <c r="CQ61" s="197"/>
      <c r="CR61" s="197"/>
      <c r="CS61" s="197"/>
      <c r="CT61" s="197"/>
      <c r="CU61" s="197"/>
      <c r="CV61" s="197"/>
      <c r="CW61" s="197"/>
      <c r="CX61" s="197"/>
      <c r="CY61" s="197"/>
      <c r="CZ61" s="197"/>
      <c r="DA61" s="197"/>
      <c r="DB61" s="197"/>
      <c r="DC61" s="197"/>
    </row>
    <row r="62" spans="2:107" s="28" customFormat="1" outlineLevel="1">
      <c r="B62" s="217" t="s">
        <v>94</v>
      </c>
      <c r="C62" s="208"/>
      <c r="D62" s="209"/>
      <c r="E62" s="209"/>
      <c r="F62" s="209"/>
      <c r="G62" s="209"/>
      <c r="H62" s="209"/>
      <c r="I62" s="209"/>
      <c r="J62" s="209"/>
      <c r="K62" s="209"/>
      <c r="L62" s="209"/>
      <c r="M62" s="209"/>
      <c r="N62" s="209"/>
      <c r="O62" s="209"/>
      <c r="P62" s="209"/>
      <c r="Q62" s="209"/>
      <c r="R62" s="209"/>
      <c r="S62" s="209"/>
      <c r="T62" s="209"/>
      <c r="U62" s="209"/>
      <c r="V62" s="209"/>
      <c r="W62" s="209"/>
      <c r="X62" s="209"/>
      <c r="Y62" s="209"/>
      <c r="Z62" s="209"/>
      <c r="AA62" s="209"/>
      <c r="AB62" s="209"/>
      <c r="AC62" s="209"/>
      <c r="AD62" s="209"/>
      <c r="AE62" s="209"/>
      <c r="AF62" s="209"/>
      <c r="AG62" s="209"/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  <c r="BI62" s="209"/>
      <c r="BJ62" s="209"/>
      <c r="BK62" s="209"/>
      <c r="BL62" s="209"/>
      <c r="BM62" s="209"/>
      <c r="BN62" s="209"/>
      <c r="BO62" s="209"/>
      <c r="BP62" s="209"/>
      <c r="BQ62" s="209"/>
      <c r="BR62" s="209"/>
      <c r="BS62" s="209"/>
      <c r="BT62" s="209"/>
      <c r="BU62" s="209"/>
      <c r="BV62" s="209"/>
      <c r="BW62" s="209"/>
      <c r="BX62" s="209"/>
      <c r="BY62" s="209"/>
      <c r="BZ62" s="209"/>
      <c r="CA62" s="209"/>
      <c r="CB62" s="209"/>
      <c r="CC62" s="209"/>
      <c r="CD62" s="209"/>
      <c r="CE62" s="209"/>
      <c r="CF62" s="209"/>
      <c r="CG62" s="209"/>
      <c r="CH62" s="209"/>
      <c r="CI62" s="209"/>
      <c r="CJ62" s="209"/>
      <c r="CK62" s="209"/>
      <c r="CL62" s="209"/>
      <c r="CM62" s="209"/>
      <c r="CN62" s="209"/>
      <c r="CO62" s="209"/>
      <c r="CP62" s="209"/>
      <c r="CQ62" s="209"/>
      <c r="CR62" s="209"/>
      <c r="CS62" s="209"/>
      <c r="CT62" s="209"/>
      <c r="CU62" s="209"/>
      <c r="CV62" s="197"/>
      <c r="CW62" s="197"/>
      <c r="CX62" s="197"/>
      <c r="CY62" s="197"/>
      <c r="CZ62" s="197"/>
      <c r="DA62" s="197"/>
      <c r="DB62" s="197"/>
      <c r="DC62" s="197"/>
    </row>
    <row r="63" spans="2:107" s="28" customFormat="1" outlineLevel="1">
      <c r="B63" s="149" t="str">
        <f>B49</f>
        <v>SaaS Phase</v>
      </c>
      <c r="C63" s="203"/>
      <c r="D63" s="111">
        <f>IF(AND(D$60&gt;=EOMONTH(Assumptions!$D$30,Assumptions!$D$34),D$60&lt;=Assumptions!$D$32),C63+1,0)</f>
        <v>0</v>
      </c>
      <c r="E63" s="111">
        <f>IF(AND(E$60&gt;=EOMONTH(Assumptions!$D$30,Assumptions!$D$34),E$60&lt;=Assumptions!$D$32),D63+1,0)</f>
        <v>0</v>
      </c>
      <c r="F63" s="111">
        <f>IF(AND(F$60&gt;=EOMONTH(Assumptions!$D$30,Assumptions!$D$34),F$60&lt;=Assumptions!$D$32),E63+1,0)</f>
        <v>0</v>
      </c>
      <c r="G63" s="111">
        <f>IF(AND(G$60&gt;=EOMONTH(Assumptions!$D$30,Assumptions!$D$34),G$60&lt;=Assumptions!$D$32),F63+1,0)</f>
        <v>0</v>
      </c>
      <c r="H63" s="111">
        <f>IF(AND(H$60&gt;=EOMONTH(Assumptions!$D$30,Assumptions!$D$34),H$60&lt;=Assumptions!$D$32),G63+1,0)</f>
        <v>0</v>
      </c>
      <c r="I63" s="111">
        <f>IF(AND(I$60&gt;=EOMONTH(Assumptions!$D$30,Assumptions!$D$34),I$60&lt;=Assumptions!$D$32),H63+1,0)</f>
        <v>0</v>
      </c>
      <c r="J63" s="111">
        <f>IF(AND(J$60&gt;=EOMONTH(Assumptions!$D$30,Assumptions!$D$34),J$60&lt;=Assumptions!$D$32),I63+1,0)</f>
        <v>1</v>
      </c>
      <c r="K63" s="111">
        <f>IF(AND(K$60&gt;=EOMONTH(Assumptions!$D$30,Assumptions!$D$34),K$60&lt;=Assumptions!$D$32),J63+1,0)</f>
        <v>2</v>
      </c>
      <c r="L63" s="111">
        <f>IF(AND(L$60&gt;=EOMONTH(Assumptions!$D$30,Assumptions!$D$34),L$60&lt;=Assumptions!$D$32),K63+1,0)</f>
        <v>3</v>
      </c>
      <c r="M63" s="111">
        <f>IF(AND(M$60&gt;=EOMONTH(Assumptions!$D$30,Assumptions!$D$34),M$60&lt;=Assumptions!$D$32),L63+1,0)</f>
        <v>4</v>
      </c>
      <c r="N63" s="111">
        <f>IF(AND(N$60&gt;=EOMONTH(Assumptions!$D$30,Assumptions!$D$34),N$60&lt;=Assumptions!$D$32),M63+1,0)</f>
        <v>5</v>
      </c>
      <c r="O63" s="111">
        <f>IF(AND(O$60&gt;=EOMONTH(Assumptions!$D$30,Assumptions!$D$34),O$60&lt;=Assumptions!$D$32),N63+1,0)</f>
        <v>6</v>
      </c>
      <c r="P63" s="111">
        <f>IF(AND(P$60&gt;=EOMONTH(Assumptions!$D$30,Assumptions!$D$34),P$60&lt;=Assumptions!$D$32),O63+1,0)</f>
        <v>7</v>
      </c>
      <c r="Q63" s="111">
        <f>IF(AND(Q$60&gt;=EOMONTH(Assumptions!$D$30,Assumptions!$D$34),Q$60&lt;=Assumptions!$D$32),P63+1,0)</f>
        <v>8</v>
      </c>
      <c r="R63" s="111">
        <f>IF(AND(R$60&gt;=EOMONTH(Assumptions!$D$30,Assumptions!$D$34),R$60&lt;=Assumptions!$D$32),Q63+1,0)</f>
        <v>9</v>
      </c>
      <c r="S63" s="111">
        <f>IF(AND(S$60&gt;=EOMONTH(Assumptions!$D$30,Assumptions!$D$34),S$60&lt;=Assumptions!$D$32),R63+1,0)</f>
        <v>10</v>
      </c>
      <c r="T63" s="111">
        <f>IF(AND(T$60&gt;=EOMONTH(Assumptions!$D$30,Assumptions!$D$34),T$60&lt;=Assumptions!$D$32),S63+1,0)</f>
        <v>11</v>
      </c>
      <c r="U63" s="111">
        <f>IF(AND(U$60&gt;=EOMONTH(Assumptions!$D$30,Assumptions!$D$34),U$60&lt;=Assumptions!$D$32),T63+1,0)</f>
        <v>12</v>
      </c>
      <c r="V63" s="111">
        <f>IF(AND(V$60&gt;=EOMONTH(Assumptions!$D$30,Assumptions!$D$34),V$60&lt;=Assumptions!$D$32),U63+1,0)</f>
        <v>13</v>
      </c>
      <c r="W63" s="111">
        <f>IF(AND(W$60&gt;=EOMONTH(Assumptions!$D$30,Assumptions!$D$34),W$60&lt;=Assumptions!$D$32),V63+1,0)</f>
        <v>14</v>
      </c>
      <c r="X63" s="111">
        <f>IF(AND(X$60&gt;=EOMONTH(Assumptions!$D$30,Assumptions!$D$34),X$60&lt;=Assumptions!$D$32),W63+1,0)</f>
        <v>15</v>
      </c>
      <c r="Y63" s="111">
        <f>IF(AND(Y$60&gt;=EOMONTH(Assumptions!$D$30,Assumptions!$D$34),Y$60&lt;=Assumptions!$D$32),X63+1,0)</f>
        <v>16</v>
      </c>
      <c r="Z63" s="111">
        <f>IF(AND(Z$60&gt;=EOMONTH(Assumptions!$D$30,Assumptions!$D$34),Z$60&lt;=Assumptions!$D$32),Y63+1,0)</f>
        <v>17</v>
      </c>
      <c r="AA63" s="111">
        <f>IF(AND(AA$60&gt;=EOMONTH(Assumptions!$D$30,Assumptions!$D$34),AA$60&lt;=Assumptions!$D$32),Z63+1,0)</f>
        <v>18</v>
      </c>
      <c r="AB63" s="111">
        <f>IF(AND(AB$60&gt;=EOMONTH(Assumptions!$D$30,Assumptions!$D$34),AB$60&lt;=Assumptions!$D$32),AA63+1,0)</f>
        <v>19</v>
      </c>
      <c r="AC63" s="111">
        <f>IF(AND(AC$60&gt;=EOMONTH(Assumptions!$D$30,Assumptions!$D$34),AC$60&lt;=Assumptions!$D$32),AB63+1,0)</f>
        <v>20</v>
      </c>
      <c r="AD63" s="111">
        <f>IF(AND(AD$60&gt;=EOMONTH(Assumptions!$D$30,Assumptions!$D$34),AD$60&lt;=Assumptions!$D$32),AC63+1,0)</f>
        <v>21</v>
      </c>
      <c r="AE63" s="111">
        <f>IF(AND(AE$60&gt;=EOMONTH(Assumptions!$D$30,Assumptions!$D$34),AE$60&lt;=Assumptions!$D$32),AD63+1,0)</f>
        <v>22</v>
      </c>
      <c r="AF63" s="111">
        <f>IF(AND(AF$60&gt;=EOMONTH(Assumptions!$D$30,Assumptions!$D$34),AF$60&lt;=Assumptions!$D$32),AE63+1,0)</f>
        <v>23</v>
      </c>
      <c r="AG63" s="111">
        <f>IF(AND(AG$60&gt;=EOMONTH(Assumptions!$D$30,Assumptions!$D$34),AG$60&lt;=Assumptions!$D$32),AF63+1,0)</f>
        <v>24</v>
      </c>
      <c r="AH63" s="111">
        <f>IF(AND(AH$60&gt;=EOMONTH(Assumptions!$D$30,Assumptions!$D$34),AH$60&lt;=Assumptions!$D$32),AG63+1,0)</f>
        <v>25</v>
      </c>
      <c r="AI63" s="111">
        <f>IF(AND(AI$60&gt;=EOMONTH(Assumptions!$D$30,Assumptions!$D$34),AI$60&lt;=Assumptions!$D$32),AH63+1,0)</f>
        <v>26</v>
      </c>
      <c r="AJ63" s="111">
        <f>IF(AND(AJ$60&gt;=EOMONTH(Assumptions!$D$30,Assumptions!$D$34),AJ$60&lt;=Assumptions!$D$32),AI63+1,0)</f>
        <v>27</v>
      </c>
      <c r="AK63" s="111">
        <f>IF(AND(AK$60&gt;=EOMONTH(Assumptions!$D$30,Assumptions!$D$34),AK$60&lt;=Assumptions!$D$32),AJ63+1,0)</f>
        <v>28</v>
      </c>
      <c r="AL63" s="111">
        <f>IF(AND(AL$60&gt;=EOMONTH(Assumptions!$D$30,Assumptions!$D$34),AL$60&lt;=Assumptions!$D$32),AK63+1,0)</f>
        <v>29</v>
      </c>
      <c r="AM63" s="111">
        <f>IF(AND(AM$60&gt;=EOMONTH(Assumptions!$D$30,Assumptions!$D$34),AM$60&lt;=Assumptions!$D$32),AL63+1,0)</f>
        <v>30</v>
      </c>
      <c r="AN63" s="111">
        <f>IF(AND(AN$60&gt;=EOMONTH(Assumptions!$D$30,Assumptions!$D$34),AN$60&lt;=Assumptions!$D$32),AM63+1,0)</f>
        <v>31</v>
      </c>
      <c r="AO63" s="111">
        <f>IF(AND(AO$60&gt;=EOMONTH(Assumptions!$D$30,Assumptions!$D$34),AO$60&lt;=Assumptions!$D$32),AN63+1,0)</f>
        <v>32</v>
      </c>
      <c r="AP63" s="111">
        <f>IF(AND(AP$60&gt;=EOMONTH(Assumptions!$D$30,Assumptions!$D$34),AP$60&lt;=Assumptions!$D$32),AO63+1,0)</f>
        <v>33</v>
      </c>
      <c r="AQ63" s="111">
        <f>IF(AND(AQ$60&gt;=EOMONTH(Assumptions!$D$30,Assumptions!$D$34),AQ$60&lt;=Assumptions!$D$32),AP63+1,0)</f>
        <v>34</v>
      </c>
      <c r="AR63" s="111">
        <f>IF(AND(AR$60&gt;=EOMONTH(Assumptions!$D$30,Assumptions!$D$34),AR$60&lt;=Assumptions!$D$32),AQ63+1,0)</f>
        <v>35</v>
      </c>
      <c r="AS63" s="111">
        <f>IF(AND(AS$60&gt;=EOMONTH(Assumptions!$D$30,Assumptions!$D$34),AS$60&lt;=Assumptions!$D$32),AR63+1,0)</f>
        <v>36</v>
      </c>
      <c r="AT63" s="111">
        <f>IF(AND(AT$60&gt;=EOMONTH(Assumptions!$D$30,Assumptions!$D$34),AT$60&lt;=Assumptions!$D$32),AS63+1,0)</f>
        <v>37</v>
      </c>
      <c r="AU63" s="111">
        <f>IF(AND(AU$60&gt;=EOMONTH(Assumptions!$D$30,Assumptions!$D$34),AU$60&lt;=Assumptions!$D$32),AT63+1,0)</f>
        <v>38</v>
      </c>
      <c r="AV63" s="111">
        <f>IF(AND(AV$60&gt;=EOMONTH(Assumptions!$D$30,Assumptions!$D$34),AV$60&lt;=Assumptions!$D$32),AU63+1,0)</f>
        <v>39</v>
      </c>
      <c r="AW63" s="111">
        <f>IF(AND(AW$60&gt;=EOMONTH(Assumptions!$D$30,Assumptions!$D$34),AW$60&lt;=Assumptions!$D$32),AV63+1,0)</f>
        <v>40</v>
      </c>
      <c r="AX63" s="111">
        <f>IF(AND(AX$60&gt;=EOMONTH(Assumptions!$D$30,Assumptions!$D$34),AX$60&lt;=Assumptions!$D$32),AW63+1,0)</f>
        <v>41</v>
      </c>
      <c r="AY63" s="111">
        <f>IF(AND(AY$60&gt;=EOMONTH(Assumptions!$D$30,Assumptions!$D$34),AY$60&lt;=Assumptions!$D$32),AX63+1,0)</f>
        <v>42</v>
      </c>
      <c r="AZ63" s="111">
        <f>IF(AND(AZ$60&gt;=EOMONTH(Assumptions!$D$30,Assumptions!$D$34),AZ$60&lt;=Assumptions!$D$32),AY63+1,0)</f>
        <v>43</v>
      </c>
      <c r="BA63" s="111">
        <f>IF(AND(BA$60&gt;=EOMONTH(Assumptions!$D$30,Assumptions!$D$34),BA$60&lt;=Assumptions!$D$32),AZ63+1,0)</f>
        <v>44</v>
      </c>
      <c r="BB63" s="111">
        <f>IF(AND(BB$60&gt;=EOMONTH(Assumptions!$D$30,Assumptions!$D$34),BB$60&lt;=Assumptions!$D$32),BA63+1,0)</f>
        <v>45</v>
      </c>
      <c r="BC63" s="111">
        <f>IF(AND(BC$60&gt;=EOMONTH(Assumptions!$D$30,Assumptions!$D$34),BC$60&lt;=Assumptions!$D$32),BB63+1,0)</f>
        <v>46</v>
      </c>
      <c r="BD63" s="111">
        <f>IF(AND(BD$60&gt;=EOMONTH(Assumptions!$D$30,Assumptions!$D$34),BD$60&lt;=Assumptions!$D$32),BC63+1,0)</f>
        <v>47</v>
      </c>
      <c r="BE63" s="111">
        <f>IF(AND(BE$60&gt;=EOMONTH(Assumptions!$D$30,Assumptions!$D$34),BE$60&lt;=Assumptions!$D$32),BD63+1,0)</f>
        <v>48</v>
      </c>
      <c r="BF63" s="111">
        <f>IF(AND(BF$60&gt;=EOMONTH(Assumptions!$D$30,Assumptions!$D$34),BF$60&lt;=Assumptions!$D$32),BE63+1,0)</f>
        <v>49</v>
      </c>
      <c r="BG63" s="111">
        <f>IF(AND(BG$60&gt;=EOMONTH(Assumptions!$D$30,Assumptions!$D$34),BG$60&lt;=Assumptions!$D$32),BF63+1,0)</f>
        <v>50</v>
      </c>
      <c r="BH63" s="111">
        <f>IF(AND(BH$60&gt;=EOMONTH(Assumptions!$D$30,Assumptions!$D$34),BH$60&lt;=Assumptions!$D$32),BG63+1,0)</f>
        <v>51</v>
      </c>
      <c r="BI63" s="111">
        <f>IF(AND(BI$60&gt;=EOMONTH(Assumptions!$D$30,Assumptions!$D$34),BI$60&lt;=Assumptions!$D$32),BH63+1,0)</f>
        <v>52</v>
      </c>
      <c r="BJ63" s="111">
        <f>IF(AND(BJ$60&gt;=EOMONTH(Assumptions!$D$30,Assumptions!$D$34),BJ$60&lt;=Assumptions!$D$32),BI63+1,0)</f>
        <v>53</v>
      </c>
      <c r="BK63" s="111">
        <f>IF(AND(BK$60&gt;=EOMONTH(Assumptions!$D$30,Assumptions!$D$34),BK$60&lt;=Assumptions!$D$32),BJ63+1,0)</f>
        <v>54</v>
      </c>
      <c r="BL63" s="111">
        <f>IF(AND(BL$60&gt;=EOMONTH(Assumptions!$D$30,Assumptions!$D$34),BL$60&lt;=Assumptions!$D$32),BK63+1,0)</f>
        <v>0</v>
      </c>
      <c r="BM63" s="111">
        <f>IF(AND(BM$60&gt;=EOMONTH(Assumptions!$D$30,Assumptions!$D$34),BM$60&lt;=Assumptions!$D$32),BL63+1,0)</f>
        <v>0</v>
      </c>
      <c r="BN63" s="111">
        <f>IF(AND(BN$60&gt;=EOMONTH(Assumptions!$D$30,Assumptions!$D$34),BN$60&lt;=Assumptions!$D$32),BM63+1,0)</f>
        <v>0</v>
      </c>
      <c r="BO63" s="111">
        <f>IF(AND(BO$60&gt;=EOMONTH(Assumptions!$D$30,Assumptions!$D$34),BO$60&lt;=Assumptions!$D$32),BN63+1,0)</f>
        <v>0</v>
      </c>
      <c r="BP63" s="111">
        <f>IF(AND(BP$60&gt;=EOMONTH(Assumptions!$D$30,Assumptions!$D$34),BP$60&lt;=Assumptions!$D$32),BO63+1,0)</f>
        <v>0</v>
      </c>
      <c r="BQ63" s="111">
        <f>IF(AND(BQ$60&gt;=EOMONTH(Assumptions!$D$30,Assumptions!$D$34),BQ$60&lt;=Assumptions!$D$32),BP63+1,0)</f>
        <v>0</v>
      </c>
      <c r="BR63" s="111">
        <f>IF(AND(BR$60&gt;=EOMONTH(Assumptions!$D$30,Assumptions!$D$34),BR$60&lt;=Assumptions!$D$32),BQ63+1,0)</f>
        <v>0</v>
      </c>
      <c r="BS63" s="111">
        <f>IF(AND(BS$60&gt;=EOMONTH(Assumptions!$D$30,Assumptions!$D$34),BS$60&lt;=Assumptions!$D$32),BR63+1,0)</f>
        <v>0</v>
      </c>
      <c r="BT63" s="111">
        <f>IF(AND(BT$60&gt;=EOMONTH(Assumptions!$D$30,Assumptions!$D$34),BT$60&lt;=Assumptions!$D$32),BS63+1,0)</f>
        <v>0</v>
      </c>
      <c r="BU63" s="111">
        <f>IF(AND(BU$60&gt;=EOMONTH(Assumptions!$D$30,Assumptions!$D$34),BU$60&lt;=Assumptions!$D$32),BT63+1,0)</f>
        <v>0</v>
      </c>
      <c r="BV63" s="111">
        <f>IF(AND(BV$60&gt;=EOMONTH(Assumptions!$D$30,Assumptions!$D$34),BV$60&lt;=Assumptions!$D$32),BU63+1,0)</f>
        <v>0</v>
      </c>
      <c r="BW63" s="111">
        <f>IF(AND(BW$60&gt;=EOMONTH(Assumptions!$D$30,Assumptions!$D$34),BW$60&lt;=Assumptions!$D$32),BV63+1,0)</f>
        <v>0</v>
      </c>
      <c r="BX63" s="111">
        <f>IF(AND(BX$60&gt;=EOMONTH(Assumptions!$D$30,Assumptions!$D$34),BX$60&lt;=Assumptions!$D$32),BW63+1,0)</f>
        <v>0</v>
      </c>
      <c r="BY63" s="111">
        <f>IF(AND(BY$60&gt;=EOMONTH(Assumptions!$D$30,Assumptions!$D$34),BY$60&lt;=Assumptions!$D$32),BX63+1,0)</f>
        <v>0</v>
      </c>
      <c r="BZ63" s="111">
        <f>IF(AND(BZ$60&gt;=EOMONTH(Assumptions!$D$30,Assumptions!$D$34),BZ$60&lt;=Assumptions!$D$32),BY63+1,0)</f>
        <v>0</v>
      </c>
      <c r="CA63" s="111">
        <f>IF(AND(CA$60&gt;=EOMONTH(Assumptions!$D$30,Assumptions!$D$34),CA$60&lt;=Assumptions!$D$32),BZ63+1,0)</f>
        <v>0</v>
      </c>
      <c r="CB63" s="111">
        <f>IF(AND(CB$60&gt;=EOMONTH(Assumptions!$D$30,Assumptions!$D$34),CB$60&lt;=Assumptions!$D$32),CA63+1,0)</f>
        <v>0</v>
      </c>
      <c r="CC63" s="111">
        <f>IF(AND(CC$60&gt;=EOMONTH(Assumptions!$D$30,Assumptions!$D$34),CC$60&lt;=Assumptions!$D$32),CB63+1,0)</f>
        <v>0</v>
      </c>
      <c r="CD63" s="111">
        <f>IF(AND(CD$60&gt;=EOMONTH(Assumptions!$D$30,Assumptions!$D$34),CD$60&lt;=Assumptions!$D$32),CC63+1,0)</f>
        <v>0</v>
      </c>
      <c r="CE63" s="111">
        <f>IF(AND(CE$60&gt;=EOMONTH(Assumptions!$D$30,Assumptions!$D$34),CE$60&lt;=Assumptions!$D$32),CD63+1,0)</f>
        <v>0</v>
      </c>
      <c r="CF63" s="111">
        <f>IF(AND(CF$60&gt;=EOMONTH(Assumptions!$D$30,Assumptions!$D$34),CF$60&lt;=Assumptions!$D$32),CE63+1,0)</f>
        <v>0</v>
      </c>
      <c r="CG63" s="111">
        <f>IF(AND(CG$60&gt;=EOMONTH(Assumptions!$D$30,Assumptions!$D$34),CG$60&lt;=Assumptions!$D$32),CF63+1,0)</f>
        <v>0</v>
      </c>
      <c r="CH63" s="111">
        <f>IF(AND(CH$60&gt;=EOMONTH(Assumptions!$D$30,Assumptions!$D$34),CH$60&lt;=Assumptions!$D$32),CG63+1,0)</f>
        <v>0</v>
      </c>
      <c r="CI63" s="111">
        <f>IF(AND(CI$60&gt;=EOMONTH(Assumptions!$D$30,Assumptions!$D$34),CI$60&lt;=Assumptions!$D$32),CH63+1,0)</f>
        <v>0</v>
      </c>
      <c r="CJ63" s="111">
        <f>IF(AND(CJ$60&gt;=EOMONTH(Assumptions!$D$30,Assumptions!$D$34),CJ$60&lt;=Assumptions!$D$32),CI63+1,0)</f>
        <v>0</v>
      </c>
      <c r="CK63" s="111">
        <f>IF(AND(CK$60&gt;=EOMONTH(Assumptions!$D$30,Assumptions!$D$34),CK$60&lt;=Assumptions!$D$32),CJ63+1,0)</f>
        <v>0</v>
      </c>
      <c r="CL63" s="111">
        <f>IF(AND(CL$60&gt;=EOMONTH(Assumptions!$D$30,Assumptions!$D$34),CL$60&lt;=Assumptions!$D$32),CK63+1,0)</f>
        <v>0</v>
      </c>
      <c r="CM63" s="111">
        <f>IF(AND(CM$60&gt;=EOMONTH(Assumptions!$D$30,Assumptions!$D$34),CM$60&lt;=Assumptions!$D$32),CL63+1,0)</f>
        <v>0</v>
      </c>
      <c r="CN63" s="111">
        <f>IF(AND(CN$60&gt;=EOMONTH(Assumptions!$D$30,Assumptions!$D$34),CN$60&lt;=Assumptions!$D$32),CM63+1,0)</f>
        <v>0</v>
      </c>
      <c r="CO63" s="111">
        <f>IF(AND(CO$60&gt;=EOMONTH(Assumptions!$D$30,Assumptions!$D$34),CO$60&lt;=Assumptions!$D$32),CN63+1,0)</f>
        <v>0</v>
      </c>
      <c r="CP63" s="111">
        <f>IF(AND(CP$60&gt;=EOMONTH(Assumptions!$D$30,Assumptions!$D$34),CP$60&lt;=Assumptions!$D$32),CO63+1,0)</f>
        <v>0</v>
      </c>
      <c r="CQ63" s="111">
        <f>IF(AND(CQ$60&gt;=EOMONTH(Assumptions!$D$30,Assumptions!$D$34),CQ$60&lt;=Assumptions!$D$32),CP63+1,0)</f>
        <v>0</v>
      </c>
      <c r="CR63" s="111">
        <f>IF(AND(CR$60&gt;=EOMONTH(Assumptions!$D$30,Assumptions!$D$34),CR$60&lt;=Assumptions!$D$32),CQ63+1,0)</f>
        <v>0</v>
      </c>
      <c r="CS63" s="111">
        <f>IF(AND(CS$60&gt;=EOMONTH(Assumptions!$D$30,Assumptions!$D$34),CS$60&lt;=Assumptions!$D$32),CR63+1,0)</f>
        <v>0</v>
      </c>
      <c r="CT63" s="111">
        <f>IF(AND(CT$60&gt;=EOMONTH(Assumptions!$D$30,Assumptions!$D$34),CT$60&lt;=Assumptions!$D$32),CS63+1,0)</f>
        <v>0</v>
      </c>
      <c r="CU63" s="111">
        <f>IF(AND(CU$60&gt;=EOMONTH(Assumptions!$D$30,Assumptions!$D$34),CU$60&lt;=Assumptions!$D$32),CT63+1,0)</f>
        <v>0</v>
      </c>
      <c r="CV63" s="197"/>
      <c r="CW63" s="197"/>
      <c r="CX63" s="197"/>
      <c r="CY63" s="197"/>
      <c r="CZ63" s="197"/>
      <c r="DA63" s="197"/>
      <c r="DB63" s="197"/>
      <c r="DC63" s="197"/>
    </row>
    <row r="64" spans="2:107" s="28" customFormat="1" outlineLevel="1">
      <c r="B64" s="149" t="str">
        <f t="shared" ref="B64:B65" si="163">B50</f>
        <v>PaaS Phase</v>
      </c>
      <c r="C64" s="203"/>
      <c r="D64" s="111">
        <f>IF(AND(D$60&gt;=EOMONTH(Assumptions!$E$30,Assumptions!$E$34),D$60&lt;=Assumptions!$E$32),C64+1,0)</f>
        <v>0</v>
      </c>
      <c r="E64" s="111">
        <f>IF(AND(E$60&gt;=EOMONTH(Assumptions!$E$30,Assumptions!$E$34),E$60&lt;=Assumptions!$E$32),D64+1,0)</f>
        <v>0</v>
      </c>
      <c r="F64" s="111">
        <f>IF(AND(F$60&gt;=EOMONTH(Assumptions!$E$30,Assumptions!$E$34),F$60&lt;=Assumptions!$E$32),E64+1,0)</f>
        <v>0</v>
      </c>
      <c r="G64" s="111">
        <f>IF(AND(G$60&gt;=EOMONTH(Assumptions!$E$30,Assumptions!$E$34),G$60&lt;=Assumptions!$E$32),F64+1,0)</f>
        <v>0</v>
      </c>
      <c r="H64" s="111">
        <f>IF(AND(H$60&gt;=EOMONTH(Assumptions!$E$30,Assumptions!$E$34),H$60&lt;=Assumptions!$E$32),G64+1,0)</f>
        <v>0</v>
      </c>
      <c r="I64" s="111">
        <f>IF(AND(I$60&gt;=EOMONTH(Assumptions!$E$30,Assumptions!$E$34),I$60&lt;=Assumptions!$E$32),H64+1,0)</f>
        <v>0</v>
      </c>
      <c r="J64" s="111">
        <f>IF(AND(J$60&gt;=EOMONTH(Assumptions!$E$30,Assumptions!$E$34),J$60&lt;=Assumptions!$E$32),I64+1,0)</f>
        <v>0</v>
      </c>
      <c r="K64" s="111">
        <f>IF(AND(K$60&gt;=EOMONTH(Assumptions!$E$30,Assumptions!$E$34),K$60&lt;=Assumptions!$E$32),J64+1,0)</f>
        <v>0</v>
      </c>
      <c r="L64" s="111">
        <f>IF(AND(L$60&gt;=EOMONTH(Assumptions!$E$30,Assumptions!$E$34),L$60&lt;=Assumptions!$E$32),K64+1,0)</f>
        <v>0</v>
      </c>
      <c r="M64" s="111">
        <f>IF(AND(M$60&gt;=EOMONTH(Assumptions!$E$30,Assumptions!$E$34),M$60&lt;=Assumptions!$E$32),L64+1,0)</f>
        <v>0</v>
      </c>
      <c r="N64" s="111">
        <f>IF(AND(N$60&gt;=EOMONTH(Assumptions!$E$30,Assumptions!$E$34),N$60&lt;=Assumptions!$E$32),M64+1,0)</f>
        <v>0</v>
      </c>
      <c r="O64" s="111">
        <f>IF(AND(O$60&gt;=EOMONTH(Assumptions!$E$30,Assumptions!$E$34),O$60&lt;=Assumptions!$E$32),N64+1,0)</f>
        <v>0</v>
      </c>
      <c r="P64" s="111">
        <f>IF(AND(P$60&gt;=EOMONTH(Assumptions!$E$30,Assumptions!$E$34),P$60&lt;=Assumptions!$E$32),O64+1,0)</f>
        <v>0</v>
      </c>
      <c r="Q64" s="111">
        <f>IF(AND(Q$60&gt;=EOMONTH(Assumptions!$E$30,Assumptions!$E$34),Q$60&lt;=Assumptions!$E$32),P64+1,0)</f>
        <v>0</v>
      </c>
      <c r="R64" s="111">
        <f>IF(AND(R$60&gt;=EOMONTH(Assumptions!$E$30,Assumptions!$E$34),R$60&lt;=Assumptions!$E$32),Q64+1,0)</f>
        <v>0</v>
      </c>
      <c r="S64" s="111">
        <f>IF(AND(S$60&gt;=EOMONTH(Assumptions!$E$30,Assumptions!$E$34),S$60&lt;=Assumptions!$E$32),R64+1,0)</f>
        <v>0</v>
      </c>
      <c r="T64" s="111">
        <f>IF(AND(T$60&gt;=EOMONTH(Assumptions!$E$30,Assumptions!$E$34),T$60&lt;=Assumptions!$E$32),S64+1,0)</f>
        <v>0</v>
      </c>
      <c r="U64" s="111">
        <f>IF(AND(U$60&gt;=EOMONTH(Assumptions!$E$30,Assumptions!$E$34),U$60&lt;=Assumptions!$E$32),T64+1,0)</f>
        <v>0</v>
      </c>
      <c r="V64" s="111">
        <f>IF(AND(V$60&gt;=EOMONTH(Assumptions!$E$30,Assumptions!$E$34),V$60&lt;=Assumptions!$E$32),U64+1,0)</f>
        <v>1</v>
      </c>
      <c r="W64" s="111">
        <f>IF(AND(W$60&gt;=EOMONTH(Assumptions!$E$30,Assumptions!$E$34),W$60&lt;=Assumptions!$E$32),V64+1,0)</f>
        <v>2</v>
      </c>
      <c r="X64" s="111">
        <f>IF(AND(X$60&gt;=EOMONTH(Assumptions!$E$30,Assumptions!$E$34),X$60&lt;=Assumptions!$E$32),W64+1,0)</f>
        <v>3</v>
      </c>
      <c r="Y64" s="111">
        <f>IF(AND(Y$60&gt;=EOMONTH(Assumptions!$E$30,Assumptions!$E$34),Y$60&lt;=Assumptions!$E$32),X64+1,0)</f>
        <v>4</v>
      </c>
      <c r="Z64" s="111">
        <f>IF(AND(Z$60&gt;=EOMONTH(Assumptions!$E$30,Assumptions!$E$34),Z$60&lt;=Assumptions!$E$32),Y64+1,0)</f>
        <v>5</v>
      </c>
      <c r="AA64" s="111">
        <f>IF(AND(AA$60&gt;=EOMONTH(Assumptions!$E$30,Assumptions!$E$34),AA$60&lt;=Assumptions!$E$32),Z64+1,0)</f>
        <v>6</v>
      </c>
      <c r="AB64" s="111">
        <f>IF(AND(AB$60&gt;=EOMONTH(Assumptions!$E$30,Assumptions!$E$34),AB$60&lt;=Assumptions!$E$32),AA64+1,0)</f>
        <v>7</v>
      </c>
      <c r="AC64" s="111">
        <f>IF(AND(AC$60&gt;=EOMONTH(Assumptions!$E$30,Assumptions!$E$34),AC$60&lt;=Assumptions!$E$32),AB64+1,0)</f>
        <v>8</v>
      </c>
      <c r="AD64" s="111">
        <f>IF(AND(AD$60&gt;=EOMONTH(Assumptions!$E$30,Assumptions!$E$34),AD$60&lt;=Assumptions!$E$32),AC64+1,0)</f>
        <v>9</v>
      </c>
      <c r="AE64" s="111">
        <f>IF(AND(AE$60&gt;=EOMONTH(Assumptions!$E$30,Assumptions!$E$34),AE$60&lt;=Assumptions!$E$32),AD64+1,0)</f>
        <v>10</v>
      </c>
      <c r="AF64" s="111">
        <f>IF(AND(AF$60&gt;=EOMONTH(Assumptions!$E$30,Assumptions!$E$34),AF$60&lt;=Assumptions!$E$32),AE64+1,0)</f>
        <v>11</v>
      </c>
      <c r="AG64" s="111">
        <f>IF(AND(AG$60&gt;=EOMONTH(Assumptions!$E$30,Assumptions!$E$34),AG$60&lt;=Assumptions!$E$32),AF64+1,0)</f>
        <v>12</v>
      </c>
      <c r="AH64" s="111">
        <f>IF(AND(AH$60&gt;=EOMONTH(Assumptions!$E$30,Assumptions!$E$34),AH$60&lt;=Assumptions!$E$32),AG64+1,0)</f>
        <v>13</v>
      </c>
      <c r="AI64" s="111">
        <f>IF(AND(AI$60&gt;=EOMONTH(Assumptions!$E$30,Assumptions!$E$34),AI$60&lt;=Assumptions!$E$32),AH64+1,0)</f>
        <v>14</v>
      </c>
      <c r="AJ64" s="111">
        <f>IF(AND(AJ$60&gt;=EOMONTH(Assumptions!$E$30,Assumptions!$E$34),AJ$60&lt;=Assumptions!$E$32),AI64+1,0)</f>
        <v>15</v>
      </c>
      <c r="AK64" s="111">
        <f>IF(AND(AK$60&gt;=EOMONTH(Assumptions!$E$30,Assumptions!$E$34),AK$60&lt;=Assumptions!$E$32),AJ64+1,0)</f>
        <v>16</v>
      </c>
      <c r="AL64" s="111">
        <f>IF(AND(AL$60&gt;=EOMONTH(Assumptions!$E$30,Assumptions!$E$34),AL$60&lt;=Assumptions!$E$32),AK64+1,0)</f>
        <v>17</v>
      </c>
      <c r="AM64" s="111">
        <f>IF(AND(AM$60&gt;=EOMONTH(Assumptions!$E$30,Assumptions!$E$34),AM$60&lt;=Assumptions!$E$32),AL64+1,0)</f>
        <v>18</v>
      </c>
      <c r="AN64" s="111">
        <f>IF(AND(AN$60&gt;=EOMONTH(Assumptions!$E$30,Assumptions!$E$34),AN$60&lt;=Assumptions!$E$32),AM64+1,0)</f>
        <v>19</v>
      </c>
      <c r="AO64" s="111">
        <f>IF(AND(AO$60&gt;=EOMONTH(Assumptions!$E$30,Assumptions!$E$34),AO$60&lt;=Assumptions!$E$32),AN64+1,0)</f>
        <v>20</v>
      </c>
      <c r="AP64" s="111">
        <f>IF(AND(AP$60&gt;=EOMONTH(Assumptions!$E$30,Assumptions!$E$34),AP$60&lt;=Assumptions!$E$32),AO64+1,0)</f>
        <v>21</v>
      </c>
      <c r="AQ64" s="111">
        <f>IF(AND(AQ$60&gt;=EOMONTH(Assumptions!$E$30,Assumptions!$E$34),AQ$60&lt;=Assumptions!$E$32),AP64+1,0)</f>
        <v>22</v>
      </c>
      <c r="AR64" s="111">
        <f>IF(AND(AR$60&gt;=EOMONTH(Assumptions!$E$30,Assumptions!$E$34),AR$60&lt;=Assumptions!$E$32),AQ64+1,0)</f>
        <v>23</v>
      </c>
      <c r="AS64" s="111">
        <f>IF(AND(AS$60&gt;=EOMONTH(Assumptions!$E$30,Assumptions!$E$34),AS$60&lt;=Assumptions!$E$32),AR64+1,0)</f>
        <v>24</v>
      </c>
      <c r="AT64" s="111">
        <f>IF(AND(AT$60&gt;=EOMONTH(Assumptions!$E$30,Assumptions!$E$34),AT$60&lt;=Assumptions!$E$32),AS64+1,0)</f>
        <v>25</v>
      </c>
      <c r="AU64" s="111">
        <f>IF(AND(AU$60&gt;=EOMONTH(Assumptions!$E$30,Assumptions!$E$34),AU$60&lt;=Assumptions!$E$32),AT64+1,0)</f>
        <v>26</v>
      </c>
      <c r="AV64" s="111">
        <f>IF(AND(AV$60&gt;=EOMONTH(Assumptions!$E$30,Assumptions!$E$34),AV$60&lt;=Assumptions!$E$32),AU64+1,0)</f>
        <v>27</v>
      </c>
      <c r="AW64" s="111">
        <f>IF(AND(AW$60&gt;=EOMONTH(Assumptions!$E$30,Assumptions!$E$34),AW$60&lt;=Assumptions!$E$32),AV64+1,0)</f>
        <v>28</v>
      </c>
      <c r="AX64" s="111">
        <f>IF(AND(AX$60&gt;=EOMONTH(Assumptions!$E$30,Assumptions!$E$34),AX$60&lt;=Assumptions!$E$32),AW64+1,0)</f>
        <v>29</v>
      </c>
      <c r="AY64" s="111">
        <f>IF(AND(AY$60&gt;=EOMONTH(Assumptions!$E$30,Assumptions!$E$34),AY$60&lt;=Assumptions!$E$32),AX64+1,0)</f>
        <v>30</v>
      </c>
      <c r="AZ64" s="111">
        <f>IF(AND(AZ$60&gt;=EOMONTH(Assumptions!$E$30,Assumptions!$E$34),AZ$60&lt;=Assumptions!$E$32),AY64+1,0)</f>
        <v>31</v>
      </c>
      <c r="BA64" s="111">
        <f>IF(AND(BA$60&gt;=EOMONTH(Assumptions!$E$30,Assumptions!$E$34),BA$60&lt;=Assumptions!$E$32),AZ64+1,0)</f>
        <v>32</v>
      </c>
      <c r="BB64" s="111">
        <f>IF(AND(BB$60&gt;=EOMONTH(Assumptions!$E$30,Assumptions!$E$34),BB$60&lt;=Assumptions!$E$32),BA64+1,0)</f>
        <v>33</v>
      </c>
      <c r="BC64" s="111">
        <f>IF(AND(BC$60&gt;=EOMONTH(Assumptions!$E$30,Assumptions!$E$34),BC$60&lt;=Assumptions!$E$32),BB64+1,0)</f>
        <v>34</v>
      </c>
      <c r="BD64" s="111">
        <f>IF(AND(BD$60&gt;=EOMONTH(Assumptions!$E$30,Assumptions!$E$34),BD$60&lt;=Assumptions!$E$32),BC64+1,0)</f>
        <v>35</v>
      </c>
      <c r="BE64" s="111">
        <f>IF(AND(BE$60&gt;=EOMONTH(Assumptions!$E$30,Assumptions!$E$34),BE$60&lt;=Assumptions!$E$32),BD64+1,0)</f>
        <v>36</v>
      </c>
      <c r="BF64" s="111">
        <f>IF(AND(BF$60&gt;=EOMONTH(Assumptions!$E$30,Assumptions!$E$34),BF$60&lt;=Assumptions!$E$32),BE64+1,0)</f>
        <v>37</v>
      </c>
      <c r="BG64" s="111">
        <f>IF(AND(BG$60&gt;=EOMONTH(Assumptions!$E$30,Assumptions!$E$34),BG$60&lt;=Assumptions!$E$32),BF64+1,0)</f>
        <v>38</v>
      </c>
      <c r="BH64" s="111">
        <f>IF(AND(BH$60&gt;=EOMONTH(Assumptions!$E$30,Assumptions!$E$34),BH$60&lt;=Assumptions!$E$32),BG64+1,0)</f>
        <v>39</v>
      </c>
      <c r="BI64" s="111">
        <f>IF(AND(BI$60&gt;=EOMONTH(Assumptions!$E$30,Assumptions!$E$34),BI$60&lt;=Assumptions!$E$32),BH64+1,0)</f>
        <v>40</v>
      </c>
      <c r="BJ64" s="111">
        <f>IF(AND(BJ$60&gt;=EOMONTH(Assumptions!$E$30,Assumptions!$E$34),BJ$60&lt;=Assumptions!$E$32),BI64+1,0)</f>
        <v>41</v>
      </c>
      <c r="BK64" s="111">
        <f>IF(AND(BK$60&gt;=EOMONTH(Assumptions!$E$30,Assumptions!$E$34),BK$60&lt;=Assumptions!$E$32),BJ64+1,0)</f>
        <v>42</v>
      </c>
      <c r="BL64" s="111">
        <f>IF(AND(BL$60&gt;=EOMONTH(Assumptions!$E$30,Assumptions!$E$34),BL$60&lt;=Assumptions!$E$32),BK64+1,0)</f>
        <v>43</v>
      </c>
      <c r="BM64" s="111">
        <f>IF(AND(BM$60&gt;=EOMONTH(Assumptions!$E$30,Assumptions!$E$34),BM$60&lt;=Assumptions!$E$32),BL64+1,0)</f>
        <v>44</v>
      </c>
      <c r="BN64" s="111">
        <f>IF(AND(BN$60&gt;=EOMONTH(Assumptions!$E$30,Assumptions!$E$34),BN$60&lt;=Assumptions!$E$32),BM64+1,0)</f>
        <v>45</v>
      </c>
      <c r="BO64" s="111">
        <f>IF(AND(BO$60&gt;=EOMONTH(Assumptions!$E$30,Assumptions!$E$34),BO$60&lt;=Assumptions!$E$32),BN64+1,0)</f>
        <v>46</v>
      </c>
      <c r="BP64" s="111">
        <f>IF(AND(BP$60&gt;=EOMONTH(Assumptions!$E$30,Assumptions!$E$34),BP$60&lt;=Assumptions!$E$32),BO64+1,0)</f>
        <v>47</v>
      </c>
      <c r="BQ64" s="111">
        <f>IF(AND(BQ$60&gt;=EOMONTH(Assumptions!$E$30,Assumptions!$E$34),BQ$60&lt;=Assumptions!$E$32),BP64+1,0)</f>
        <v>48</v>
      </c>
      <c r="BR64" s="111">
        <f>IF(AND(BR$60&gt;=EOMONTH(Assumptions!$E$30,Assumptions!$E$34),BR$60&lt;=Assumptions!$E$32),BQ64+1,0)</f>
        <v>49</v>
      </c>
      <c r="BS64" s="111">
        <f>IF(AND(BS$60&gt;=EOMONTH(Assumptions!$E$30,Assumptions!$E$34),BS$60&lt;=Assumptions!$E$32),BR64+1,0)</f>
        <v>50</v>
      </c>
      <c r="BT64" s="111">
        <f>IF(AND(BT$60&gt;=EOMONTH(Assumptions!$E$30,Assumptions!$E$34),BT$60&lt;=Assumptions!$E$32),BS64+1,0)</f>
        <v>51</v>
      </c>
      <c r="BU64" s="111">
        <f>IF(AND(BU$60&gt;=EOMONTH(Assumptions!$E$30,Assumptions!$E$34),BU$60&lt;=Assumptions!$E$32),BT64+1,0)</f>
        <v>52</v>
      </c>
      <c r="BV64" s="111">
        <f>IF(AND(BV$60&gt;=EOMONTH(Assumptions!$E$30,Assumptions!$E$34),BV$60&lt;=Assumptions!$E$32),BU64+1,0)</f>
        <v>53</v>
      </c>
      <c r="BW64" s="111">
        <f>IF(AND(BW$60&gt;=EOMONTH(Assumptions!$E$30,Assumptions!$E$34),BW$60&lt;=Assumptions!$E$32),BV64+1,0)</f>
        <v>54</v>
      </c>
      <c r="BX64" s="111">
        <f>IF(AND(BX$60&gt;=EOMONTH(Assumptions!$E$30,Assumptions!$E$34),BX$60&lt;=Assumptions!$E$32),BW64+1,0)</f>
        <v>0</v>
      </c>
      <c r="BY64" s="111">
        <f>IF(AND(BY$60&gt;=EOMONTH(Assumptions!$E$30,Assumptions!$E$34),BY$60&lt;=Assumptions!$E$32),BX64+1,0)</f>
        <v>0</v>
      </c>
      <c r="BZ64" s="111">
        <f>IF(AND(BZ$60&gt;=EOMONTH(Assumptions!$E$30,Assumptions!$E$34),BZ$60&lt;=Assumptions!$E$32),BY64+1,0)</f>
        <v>0</v>
      </c>
      <c r="CA64" s="111">
        <f>IF(AND(CA$60&gt;=EOMONTH(Assumptions!$E$30,Assumptions!$E$34),CA$60&lt;=Assumptions!$E$32),BZ64+1,0)</f>
        <v>0</v>
      </c>
      <c r="CB64" s="111">
        <f>IF(AND(CB$60&gt;=EOMONTH(Assumptions!$E$30,Assumptions!$E$34),CB$60&lt;=Assumptions!$E$32),CA64+1,0)</f>
        <v>0</v>
      </c>
      <c r="CC64" s="111">
        <f>IF(AND(CC$60&gt;=EOMONTH(Assumptions!$E$30,Assumptions!$E$34),CC$60&lt;=Assumptions!$E$32),CB64+1,0)</f>
        <v>0</v>
      </c>
      <c r="CD64" s="111">
        <f>IF(AND(CD$60&gt;=EOMONTH(Assumptions!$E$30,Assumptions!$E$34),CD$60&lt;=Assumptions!$E$32),CC64+1,0)</f>
        <v>0</v>
      </c>
      <c r="CE64" s="111">
        <f>IF(AND(CE$60&gt;=EOMONTH(Assumptions!$E$30,Assumptions!$E$34),CE$60&lt;=Assumptions!$E$32),CD64+1,0)</f>
        <v>0</v>
      </c>
      <c r="CF64" s="111">
        <f>IF(AND(CF$60&gt;=EOMONTH(Assumptions!$E$30,Assumptions!$E$34),CF$60&lt;=Assumptions!$E$32),CE64+1,0)</f>
        <v>0</v>
      </c>
      <c r="CG64" s="111">
        <f>IF(AND(CG$60&gt;=EOMONTH(Assumptions!$E$30,Assumptions!$E$34),CG$60&lt;=Assumptions!$E$32),CF64+1,0)</f>
        <v>0</v>
      </c>
      <c r="CH64" s="111">
        <f>IF(AND(CH$60&gt;=EOMONTH(Assumptions!$E$30,Assumptions!$E$34),CH$60&lt;=Assumptions!$E$32),CG64+1,0)</f>
        <v>0</v>
      </c>
      <c r="CI64" s="111">
        <f>IF(AND(CI$60&gt;=EOMONTH(Assumptions!$E$30,Assumptions!$E$34),CI$60&lt;=Assumptions!$E$32),CH64+1,0)</f>
        <v>0</v>
      </c>
      <c r="CJ64" s="111">
        <f>IF(AND(CJ$60&gt;=EOMONTH(Assumptions!$E$30,Assumptions!$E$34),CJ$60&lt;=Assumptions!$E$32),CI64+1,0)</f>
        <v>0</v>
      </c>
      <c r="CK64" s="111">
        <f>IF(AND(CK$60&gt;=EOMONTH(Assumptions!$E$30,Assumptions!$E$34),CK$60&lt;=Assumptions!$E$32),CJ64+1,0)</f>
        <v>0</v>
      </c>
      <c r="CL64" s="111">
        <f>IF(AND(CL$60&gt;=EOMONTH(Assumptions!$E$30,Assumptions!$E$34),CL$60&lt;=Assumptions!$E$32),CK64+1,0)</f>
        <v>0</v>
      </c>
      <c r="CM64" s="111">
        <f>IF(AND(CM$60&gt;=EOMONTH(Assumptions!$E$30,Assumptions!$E$34),CM$60&lt;=Assumptions!$E$32),CL64+1,0)</f>
        <v>0</v>
      </c>
      <c r="CN64" s="111">
        <f>IF(AND(CN$60&gt;=EOMONTH(Assumptions!$E$30,Assumptions!$E$34),CN$60&lt;=Assumptions!$E$32),CM64+1,0)</f>
        <v>0</v>
      </c>
      <c r="CO64" s="111">
        <f>IF(AND(CO$60&gt;=EOMONTH(Assumptions!$E$30,Assumptions!$E$34),CO$60&lt;=Assumptions!$E$32),CN64+1,0)</f>
        <v>0</v>
      </c>
      <c r="CP64" s="111">
        <f>IF(AND(CP$60&gt;=EOMONTH(Assumptions!$E$30,Assumptions!$E$34),CP$60&lt;=Assumptions!$E$32),CO64+1,0)</f>
        <v>0</v>
      </c>
      <c r="CQ64" s="111">
        <f>IF(AND(CQ$60&gt;=EOMONTH(Assumptions!$E$30,Assumptions!$E$34),CQ$60&lt;=Assumptions!$E$32),CP64+1,0)</f>
        <v>0</v>
      </c>
      <c r="CR64" s="111">
        <f>IF(AND(CR$60&gt;=EOMONTH(Assumptions!$E$30,Assumptions!$E$34),CR$60&lt;=Assumptions!$E$32),CQ64+1,0)</f>
        <v>0</v>
      </c>
      <c r="CS64" s="111">
        <f>IF(AND(CS$60&gt;=EOMONTH(Assumptions!$E$30,Assumptions!$E$34),CS$60&lt;=Assumptions!$E$32),CR64+1,0)</f>
        <v>0</v>
      </c>
      <c r="CT64" s="111">
        <f>IF(AND(CT$60&gt;=EOMONTH(Assumptions!$E$30,Assumptions!$E$34),CT$60&lt;=Assumptions!$E$32),CS64+1,0)</f>
        <v>0</v>
      </c>
      <c r="CU64" s="111">
        <f>IF(AND(CU$60&gt;=EOMONTH(Assumptions!$E$30,Assumptions!$E$34),CU$60&lt;=Assumptions!$E$32),CT64+1,0)</f>
        <v>0</v>
      </c>
      <c r="CV64" s="197"/>
      <c r="CW64" s="197"/>
      <c r="CX64" s="197"/>
      <c r="CY64" s="197"/>
      <c r="CZ64" s="197"/>
      <c r="DA64" s="197"/>
      <c r="DB64" s="197"/>
      <c r="DC64" s="197"/>
    </row>
    <row r="65" spans="2:107" s="28" customFormat="1" outlineLevel="1">
      <c r="B65" s="149" t="str">
        <f t="shared" si="163"/>
        <v>Baas Phase</v>
      </c>
      <c r="C65" s="203"/>
      <c r="D65" s="111">
        <f>IF(AND(D$60&gt;=EOMONTH(Assumptions!$F$30,Assumptions!$F$34),D$60&lt;=Assumptions!$F$32),C65+1,0)</f>
        <v>0</v>
      </c>
      <c r="E65" s="111">
        <f>IF(AND(E$60&gt;=EOMONTH(Assumptions!$F$30,Assumptions!$F$34),E$60&lt;=Assumptions!$F$32),D65+1,0)</f>
        <v>0</v>
      </c>
      <c r="F65" s="111">
        <f>IF(AND(F$60&gt;=EOMONTH(Assumptions!$F$30,Assumptions!$F$34),F$60&lt;=Assumptions!$F$32),E65+1,0)</f>
        <v>0</v>
      </c>
      <c r="G65" s="111">
        <f>IF(AND(G$60&gt;=EOMONTH(Assumptions!$F$30,Assumptions!$F$34),G$60&lt;=Assumptions!$F$32),F65+1,0)</f>
        <v>0</v>
      </c>
      <c r="H65" s="111">
        <f>IF(AND(H$60&gt;=EOMONTH(Assumptions!$F$30,Assumptions!$F$34),H$60&lt;=Assumptions!$F$32),G65+1,0)</f>
        <v>0</v>
      </c>
      <c r="I65" s="111">
        <f>IF(AND(I$60&gt;=EOMONTH(Assumptions!$F$30,Assumptions!$F$34),I$60&lt;=Assumptions!$F$32),H65+1,0)</f>
        <v>0</v>
      </c>
      <c r="J65" s="111">
        <f>IF(AND(J$60&gt;=EOMONTH(Assumptions!$F$30,Assumptions!$F$34),J$60&lt;=Assumptions!$F$32),I65+1,0)</f>
        <v>0</v>
      </c>
      <c r="K65" s="111">
        <f>IF(AND(K$60&gt;=EOMONTH(Assumptions!$F$30,Assumptions!$F$34),K$60&lt;=Assumptions!$F$32),J65+1,0)</f>
        <v>0</v>
      </c>
      <c r="L65" s="111">
        <f>IF(AND(L$60&gt;=EOMONTH(Assumptions!$F$30,Assumptions!$F$34),L$60&lt;=Assumptions!$F$32),K65+1,0)</f>
        <v>0</v>
      </c>
      <c r="M65" s="111">
        <f>IF(AND(M$60&gt;=EOMONTH(Assumptions!$F$30,Assumptions!$F$34),M$60&lt;=Assumptions!$F$32),L65+1,0)</f>
        <v>0</v>
      </c>
      <c r="N65" s="111">
        <f>IF(AND(N$60&gt;=EOMONTH(Assumptions!$F$30,Assumptions!$F$34),N$60&lt;=Assumptions!$F$32),M65+1,0)</f>
        <v>0</v>
      </c>
      <c r="O65" s="111">
        <f>IF(AND(O$60&gt;=EOMONTH(Assumptions!$F$30,Assumptions!$F$34),O$60&lt;=Assumptions!$F$32),N65+1,0)</f>
        <v>0</v>
      </c>
      <c r="P65" s="111">
        <f>IF(AND(P$60&gt;=EOMONTH(Assumptions!$F$30,Assumptions!$F$34),P$60&lt;=Assumptions!$F$32),O65+1,0)</f>
        <v>0</v>
      </c>
      <c r="Q65" s="111">
        <f>IF(AND(Q$60&gt;=EOMONTH(Assumptions!$F$30,Assumptions!$F$34),Q$60&lt;=Assumptions!$F$32),P65+1,0)</f>
        <v>0</v>
      </c>
      <c r="R65" s="111">
        <f>IF(AND(R$60&gt;=EOMONTH(Assumptions!$F$30,Assumptions!$F$34),R$60&lt;=Assumptions!$F$32),Q65+1,0)</f>
        <v>0</v>
      </c>
      <c r="S65" s="111">
        <f>IF(AND(S$60&gt;=EOMONTH(Assumptions!$F$30,Assumptions!$F$34),S$60&lt;=Assumptions!$F$32),R65+1,0)</f>
        <v>0</v>
      </c>
      <c r="T65" s="111">
        <f>IF(AND(T$60&gt;=EOMONTH(Assumptions!$F$30,Assumptions!$F$34),T$60&lt;=Assumptions!$F$32),S65+1,0)</f>
        <v>0</v>
      </c>
      <c r="U65" s="111">
        <f>IF(AND(U$60&gt;=EOMONTH(Assumptions!$F$30,Assumptions!$F$34),U$60&lt;=Assumptions!$F$32),T65+1,0)</f>
        <v>0</v>
      </c>
      <c r="V65" s="111">
        <f>IF(AND(V$60&gt;=EOMONTH(Assumptions!$F$30,Assumptions!$F$34),V$60&lt;=Assumptions!$F$32),U65+1,0)</f>
        <v>0</v>
      </c>
      <c r="W65" s="111">
        <f>IF(AND(W$60&gt;=EOMONTH(Assumptions!$F$30,Assumptions!$F$34),W$60&lt;=Assumptions!$F$32),V65+1,0)</f>
        <v>0</v>
      </c>
      <c r="X65" s="111">
        <f>IF(AND(X$60&gt;=EOMONTH(Assumptions!$F$30,Assumptions!$F$34),X$60&lt;=Assumptions!$F$32),W65+1,0)</f>
        <v>0</v>
      </c>
      <c r="Y65" s="111">
        <f>IF(AND(Y$60&gt;=EOMONTH(Assumptions!$F$30,Assumptions!$F$34),Y$60&lt;=Assumptions!$F$32),X65+1,0)</f>
        <v>0</v>
      </c>
      <c r="Z65" s="111">
        <f>IF(AND(Z$60&gt;=EOMONTH(Assumptions!$F$30,Assumptions!$F$34),Z$60&lt;=Assumptions!$F$32),Y65+1,0)</f>
        <v>0</v>
      </c>
      <c r="AA65" s="111">
        <f>IF(AND(AA$60&gt;=EOMONTH(Assumptions!$F$30,Assumptions!$F$34),AA$60&lt;=Assumptions!$F$32),Z65+1,0)</f>
        <v>0</v>
      </c>
      <c r="AB65" s="111">
        <f>IF(AND(AB$60&gt;=EOMONTH(Assumptions!$F$30,Assumptions!$F$34),AB$60&lt;=Assumptions!$F$32),AA65+1,0)</f>
        <v>0</v>
      </c>
      <c r="AC65" s="111">
        <f>IF(AND(AC$60&gt;=EOMONTH(Assumptions!$F$30,Assumptions!$F$34),AC$60&lt;=Assumptions!$F$32),AB65+1,0)</f>
        <v>0</v>
      </c>
      <c r="AD65" s="111">
        <f>IF(AND(AD$60&gt;=EOMONTH(Assumptions!$F$30,Assumptions!$F$34),AD$60&lt;=Assumptions!$F$32),AC65+1,0)</f>
        <v>0</v>
      </c>
      <c r="AE65" s="111">
        <f>IF(AND(AE$60&gt;=EOMONTH(Assumptions!$F$30,Assumptions!$F$34),AE$60&lt;=Assumptions!$F$32),AD65+1,0)</f>
        <v>0</v>
      </c>
      <c r="AF65" s="111">
        <f>IF(AND(AF$60&gt;=EOMONTH(Assumptions!$F$30,Assumptions!$F$34),AF$60&lt;=Assumptions!$F$32),AE65+1,0)</f>
        <v>0</v>
      </c>
      <c r="AG65" s="111">
        <f>IF(AND(AG$60&gt;=EOMONTH(Assumptions!$F$30,Assumptions!$F$34),AG$60&lt;=Assumptions!$F$32),AF65+1,0)</f>
        <v>0</v>
      </c>
      <c r="AH65" s="111">
        <f>IF(AND(AH$60&gt;=EOMONTH(Assumptions!$F$30,Assumptions!$F$34),AH$60&lt;=Assumptions!$F$32),AG65+1,0)</f>
        <v>0</v>
      </c>
      <c r="AI65" s="111">
        <f>IF(AND(AI$60&gt;=EOMONTH(Assumptions!$F$30,Assumptions!$F$34),AI$60&lt;=Assumptions!$F$32),AH65+1,0)</f>
        <v>0</v>
      </c>
      <c r="AJ65" s="111">
        <f>IF(AND(AJ$60&gt;=EOMONTH(Assumptions!$F$30,Assumptions!$F$34),AJ$60&lt;=Assumptions!$F$32),AI65+1,0)</f>
        <v>0</v>
      </c>
      <c r="AK65" s="111">
        <f>IF(AND(AK$60&gt;=EOMONTH(Assumptions!$F$30,Assumptions!$F$34),AK$60&lt;=Assumptions!$F$32),AJ65+1,0)</f>
        <v>0</v>
      </c>
      <c r="AL65" s="111">
        <f>IF(AND(AL$60&gt;=EOMONTH(Assumptions!$F$30,Assumptions!$F$34),AL$60&lt;=Assumptions!$F$32),AK65+1,0)</f>
        <v>0</v>
      </c>
      <c r="AM65" s="111">
        <f>IF(AND(AM$60&gt;=EOMONTH(Assumptions!$F$30,Assumptions!$F$34),AM$60&lt;=Assumptions!$F$32),AL65+1,0)</f>
        <v>0</v>
      </c>
      <c r="AN65" s="111">
        <f>IF(AND(AN$60&gt;=EOMONTH(Assumptions!$F$30,Assumptions!$F$34),AN$60&lt;=Assumptions!$F$32),AM65+1,0)</f>
        <v>0</v>
      </c>
      <c r="AO65" s="111">
        <f>IF(AND(AO$60&gt;=EOMONTH(Assumptions!$F$30,Assumptions!$F$34),AO$60&lt;=Assumptions!$F$32),AN65+1,0)</f>
        <v>0</v>
      </c>
      <c r="AP65" s="111">
        <f>IF(AND(AP$60&gt;=EOMONTH(Assumptions!$F$30,Assumptions!$F$34),AP$60&lt;=Assumptions!$F$32),AO65+1,0)</f>
        <v>0</v>
      </c>
      <c r="AQ65" s="111">
        <f>IF(AND(AQ$60&gt;=EOMONTH(Assumptions!$F$30,Assumptions!$F$34),AQ$60&lt;=Assumptions!$F$32),AP65+1,0)</f>
        <v>0</v>
      </c>
      <c r="AR65" s="111">
        <f>IF(AND(AR$60&gt;=EOMONTH(Assumptions!$F$30,Assumptions!$F$34),AR$60&lt;=Assumptions!$F$32),AQ65+1,0)</f>
        <v>0</v>
      </c>
      <c r="AS65" s="111">
        <f>IF(AND(AS$60&gt;=EOMONTH(Assumptions!$F$30,Assumptions!$F$34),AS$60&lt;=Assumptions!$F$32),AR65+1,0)</f>
        <v>0</v>
      </c>
      <c r="AT65" s="111">
        <f>IF(AND(AT$60&gt;=EOMONTH(Assumptions!$F$30,Assumptions!$F$34),AT$60&lt;=Assumptions!$F$32),AS65+1,0)</f>
        <v>1</v>
      </c>
      <c r="AU65" s="111">
        <f>IF(AND(AU$60&gt;=EOMONTH(Assumptions!$F$30,Assumptions!$F$34),AU$60&lt;=Assumptions!$F$32),AT65+1,0)</f>
        <v>2</v>
      </c>
      <c r="AV65" s="111">
        <f>IF(AND(AV$60&gt;=EOMONTH(Assumptions!$F$30,Assumptions!$F$34),AV$60&lt;=Assumptions!$F$32),AU65+1,0)</f>
        <v>3</v>
      </c>
      <c r="AW65" s="111">
        <f>IF(AND(AW$60&gt;=EOMONTH(Assumptions!$F$30,Assumptions!$F$34),AW$60&lt;=Assumptions!$F$32),AV65+1,0)</f>
        <v>4</v>
      </c>
      <c r="AX65" s="111">
        <f>IF(AND(AX$60&gt;=EOMONTH(Assumptions!$F$30,Assumptions!$F$34),AX$60&lt;=Assumptions!$F$32),AW65+1,0)</f>
        <v>5</v>
      </c>
      <c r="AY65" s="111">
        <f>IF(AND(AY$60&gt;=EOMONTH(Assumptions!$F$30,Assumptions!$F$34),AY$60&lt;=Assumptions!$F$32),AX65+1,0)</f>
        <v>6</v>
      </c>
      <c r="AZ65" s="111">
        <f>IF(AND(AZ$60&gt;=EOMONTH(Assumptions!$F$30,Assumptions!$F$34),AZ$60&lt;=Assumptions!$F$32),AY65+1,0)</f>
        <v>7</v>
      </c>
      <c r="BA65" s="111">
        <f>IF(AND(BA$60&gt;=EOMONTH(Assumptions!$F$30,Assumptions!$F$34),BA$60&lt;=Assumptions!$F$32),AZ65+1,0)</f>
        <v>8</v>
      </c>
      <c r="BB65" s="111">
        <f>IF(AND(BB$60&gt;=EOMONTH(Assumptions!$F$30,Assumptions!$F$34),BB$60&lt;=Assumptions!$F$32),BA65+1,0)</f>
        <v>9</v>
      </c>
      <c r="BC65" s="111">
        <f>IF(AND(BC$60&gt;=EOMONTH(Assumptions!$F$30,Assumptions!$F$34),BC$60&lt;=Assumptions!$F$32),BB65+1,0)</f>
        <v>10</v>
      </c>
      <c r="BD65" s="111">
        <f>IF(AND(BD$60&gt;=EOMONTH(Assumptions!$F$30,Assumptions!$F$34),BD$60&lt;=Assumptions!$F$32),BC65+1,0)</f>
        <v>11</v>
      </c>
      <c r="BE65" s="111">
        <f>IF(AND(BE$60&gt;=EOMONTH(Assumptions!$F$30,Assumptions!$F$34),BE$60&lt;=Assumptions!$F$32),BD65+1,0)</f>
        <v>12</v>
      </c>
      <c r="BF65" s="111">
        <f>IF(AND(BF$60&gt;=EOMONTH(Assumptions!$F$30,Assumptions!$F$34),BF$60&lt;=Assumptions!$F$32),BE65+1,0)</f>
        <v>13</v>
      </c>
      <c r="BG65" s="111">
        <f>IF(AND(BG$60&gt;=EOMONTH(Assumptions!$F$30,Assumptions!$F$34),BG$60&lt;=Assumptions!$F$32),BF65+1,0)</f>
        <v>14</v>
      </c>
      <c r="BH65" s="111">
        <f>IF(AND(BH$60&gt;=EOMONTH(Assumptions!$F$30,Assumptions!$F$34),BH$60&lt;=Assumptions!$F$32),BG65+1,0)</f>
        <v>15</v>
      </c>
      <c r="BI65" s="111">
        <f>IF(AND(BI$60&gt;=EOMONTH(Assumptions!$F$30,Assumptions!$F$34),BI$60&lt;=Assumptions!$F$32),BH65+1,0)</f>
        <v>16</v>
      </c>
      <c r="BJ65" s="111">
        <f>IF(AND(BJ$60&gt;=EOMONTH(Assumptions!$F$30,Assumptions!$F$34),BJ$60&lt;=Assumptions!$F$32),BI65+1,0)</f>
        <v>17</v>
      </c>
      <c r="BK65" s="111">
        <f>IF(AND(BK$60&gt;=EOMONTH(Assumptions!$F$30,Assumptions!$F$34),BK$60&lt;=Assumptions!$F$32),BJ65+1,0)</f>
        <v>18</v>
      </c>
      <c r="BL65" s="111">
        <f>IF(AND(BL$60&gt;=EOMONTH(Assumptions!$F$30,Assumptions!$F$34),BL$60&lt;=Assumptions!$F$32),BK65+1,0)</f>
        <v>19</v>
      </c>
      <c r="BM65" s="111">
        <f>IF(AND(BM$60&gt;=EOMONTH(Assumptions!$F$30,Assumptions!$F$34),BM$60&lt;=Assumptions!$F$32),BL65+1,0)</f>
        <v>20</v>
      </c>
      <c r="BN65" s="111">
        <f>IF(AND(BN$60&gt;=EOMONTH(Assumptions!$F$30,Assumptions!$F$34),BN$60&lt;=Assumptions!$F$32),BM65+1,0)</f>
        <v>21</v>
      </c>
      <c r="BO65" s="111">
        <f>IF(AND(BO$60&gt;=EOMONTH(Assumptions!$F$30,Assumptions!$F$34),BO$60&lt;=Assumptions!$F$32),BN65+1,0)</f>
        <v>22</v>
      </c>
      <c r="BP65" s="111">
        <f>IF(AND(BP$60&gt;=EOMONTH(Assumptions!$F$30,Assumptions!$F$34),BP$60&lt;=Assumptions!$F$32),BO65+1,0)</f>
        <v>23</v>
      </c>
      <c r="BQ65" s="111">
        <f>IF(AND(BQ$60&gt;=EOMONTH(Assumptions!$F$30,Assumptions!$F$34),BQ$60&lt;=Assumptions!$F$32),BP65+1,0)</f>
        <v>24</v>
      </c>
      <c r="BR65" s="111">
        <f>IF(AND(BR$60&gt;=EOMONTH(Assumptions!$F$30,Assumptions!$F$34),BR$60&lt;=Assumptions!$F$32),BQ65+1,0)</f>
        <v>25</v>
      </c>
      <c r="BS65" s="111">
        <f>IF(AND(BS$60&gt;=EOMONTH(Assumptions!$F$30,Assumptions!$F$34),BS$60&lt;=Assumptions!$F$32),BR65+1,0)</f>
        <v>26</v>
      </c>
      <c r="BT65" s="111">
        <f>IF(AND(BT$60&gt;=EOMONTH(Assumptions!$F$30,Assumptions!$F$34),BT$60&lt;=Assumptions!$F$32),BS65+1,0)</f>
        <v>27</v>
      </c>
      <c r="BU65" s="111">
        <f>IF(AND(BU$60&gt;=EOMONTH(Assumptions!$F$30,Assumptions!$F$34),BU$60&lt;=Assumptions!$F$32),BT65+1,0)</f>
        <v>28</v>
      </c>
      <c r="BV65" s="111">
        <f>IF(AND(BV$60&gt;=EOMONTH(Assumptions!$F$30,Assumptions!$F$34),BV$60&lt;=Assumptions!$F$32),BU65+1,0)</f>
        <v>29</v>
      </c>
      <c r="BW65" s="111">
        <f>IF(AND(BW$60&gt;=EOMONTH(Assumptions!$F$30,Assumptions!$F$34),BW$60&lt;=Assumptions!$F$32),BV65+1,0)</f>
        <v>30</v>
      </c>
      <c r="BX65" s="111">
        <f>IF(AND(BX$60&gt;=EOMONTH(Assumptions!$F$30,Assumptions!$F$34),BX$60&lt;=Assumptions!$F$32),BW65+1,0)</f>
        <v>31</v>
      </c>
      <c r="BY65" s="111">
        <f>IF(AND(BY$60&gt;=EOMONTH(Assumptions!$F$30,Assumptions!$F$34),BY$60&lt;=Assumptions!$F$32),BX65+1,0)</f>
        <v>32</v>
      </c>
      <c r="BZ65" s="111">
        <f>IF(AND(BZ$60&gt;=EOMONTH(Assumptions!$F$30,Assumptions!$F$34),BZ$60&lt;=Assumptions!$F$32),BY65+1,0)</f>
        <v>33</v>
      </c>
      <c r="CA65" s="111">
        <f>IF(AND(CA$60&gt;=EOMONTH(Assumptions!$F$30,Assumptions!$F$34),CA$60&lt;=Assumptions!$F$32),BZ65+1,0)</f>
        <v>34</v>
      </c>
      <c r="CB65" s="111">
        <f>IF(AND(CB$60&gt;=EOMONTH(Assumptions!$F$30,Assumptions!$F$34),CB$60&lt;=Assumptions!$F$32),CA65+1,0)</f>
        <v>35</v>
      </c>
      <c r="CC65" s="111">
        <f>IF(AND(CC$60&gt;=EOMONTH(Assumptions!$F$30,Assumptions!$F$34),CC$60&lt;=Assumptions!$F$32),CB65+1,0)</f>
        <v>36</v>
      </c>
      <c r="CD65" s="111">
        <f>IF(AND(CD$60&gt;=EOMONTH(Assumptions!$F$30,Assumptions!$F$34),CD$60&lt;=Assumptions!$F$32),CC65+1,0)</f>
        <v>37</v>
      </c>
      <c r="CE65" s="111">
        <f>IF(AND(CE$60&gt;=EOMONTH(Assumptions!$F$30,Assumptions!$F$34),CE$60&lt;=Assumptions!$F$32),CD65+1,0)</f>
        <v>38</v>
      </c>
      <c r="CF65" s="111">
        <f>IF(AND(CF$60&gt;=EOMONTH(Assumptions!$F$30,Assumptions!$F$34),CF$60&lt;=Assumptions!$F$32),CE65+1,0)</f>
        <v>39</v>
      </c>
      <c r="CG65" s="111">
        <f>IF(AND(CG$60&gt;=EOMONTH(Assumptions!$F$30,Assumptions!$F$34),CG$60&lt;=Assumptions!$F$32),CF65+1,0)</f>
        <v>40</v>
      </c>
      <c r="CH65" s="111">
        <f>IF(AND(CH$60&gt;=EOMONTH(Assumptions!$F$30,Assumptions!$F$34),CH$60&lt;=Assumptions!$F$32),CG65+1,0)</f>
        <v>41</v>
      </c>
      <c r="CI65" s="111">
        <f>IF(AND(CI$60&gt;=EOMONTH(Assumptions!$F$30,Assumptions!$F$34),CI$60&lt;=Assumptions!$F$32),CH65+1,0)</f>
        <v>42</v>
      </c>
      <c r="CJ65" s="111">
        <f>IF(AND(CJ$60&gt;=EOMONTH(Assumptions!$F$30,Assumptions!$F$34),CJ$60&lt;=Assumptions!$F$32),CI65+1,0)</f>
        <v>43</v>
      </c>
      <c r="CK65" s="111">
        <f>IF(AND(CK$60&gt;=EOMONTH(Assumptions!$F$30,Assumptions!$F$34),CK$60&lt;=Assumptions!$F$32),CJ65+1,0)</f>
        <v>44</v>
      </c>
      <c r="CL65" s="111">
        <f>IF(AND(CL$60&gt;=EOMONTH(Assumptions!$F$30,Assumptions!$F$34),CL$60&lt;=Assumptions!$F$32),CK65+1,0)</f>
        <v>45</v>
      </c>
      <c r="CM65" s="111">
        <f>IF(AND(CM$60&gt;=EOMONTH(Assumptions!$F$30,Assumptions!$F$34),CM$60&lt;=Assumptions!$F$32),CL65+1,0)</f>
        <v>46</v>
      </c>
      <c r="CN65" s="111">
        <f>IF(AND(CN$60&gt;=EOMONTH(Assumptions!$F$30,Assumptions!$F$34),CN$60&lt;=Assumptions!$F$32),CM65+1,0)</f>
        <v>47</v>
      </c>
      <c r="CO65" s="111">
        <f>IF(AND(CO$60&gt;=EOMONTH(Assumptions!$F$30,Assumptions!$F$34),CO$60&lt;=Assumptions!$F$32),CN65+1,0)</f>
        <v>48</v>
      </c>
      <c r="CP65" s="111">
        <f>IF(AND(CP$60&gt;=EOMONTH(Assumptions!$F$30,Assumptions!$F$34),CP$60&lt;=Assumptions!$F$32),CO65+1,0)</f>
        <v>49</v>
      </c>
      <c r="CQ65" s="111">
        <f>IF(AND(CQ$60&gt;=EOMONTH(Assumptions!$F$30,Assumptions!$F$34),CQ$60&lt;=Assumptions!$F$32),CP65+1,0)</f>
        <v>50</v>
      </c>
      <c r="CR65" s="111">
        <f>IF(AND(CR$60&gt;=EOMONTH(Assumptions!$F$30,Assumptions!$F$34),CR$60&lt;=Assumptions!$F$32),CQ65+1,0)</f>
        <v>51</v>
      </c>
      <c r="CS65" s="111">
        <f>IF(AND(CS$60&gt;=EOMONTH(Assumptions!$F$30,Assumptions!$F$34),CS$60&lt;=Assumptions!$F$32),CR65+1,0)</f>
        <v>52</v>
      </c>
      <c r="CT65" s="111">
        <f>IF(AND(CT$60&gt;=EOMONTH(Assumptions!$F$30,Assumptions!$F$34),CT$60&lt;=Assumptions!$F$32),CS65+1,0)</f>
        <v>53</v>
      </c>
      <c r="CU65" s="111">
        <f>IF(AND(CU$60&gt;=EOMONTH(Assumptions!$F$30,Assumptions!$F$34),CU$60&lt;=Assumptions!$F$32),CT65+1,0)</f>
        <v>54</v>
      </c>
      <c r="CV65" s="197"/>
      <c r="CW65" s="197"/>
      <c r="CX65" s="197"/>
      <c r="CY65" s="197"/>
      <c r="CZ65" s="197"/>
      <c r="DA65" s="197"/>
      <c r="DB65" s="197"/>
      <c r="DC65" s="197"/>
    </row>
    <row r="66" spans="2:107" s="28" customFormat="1" outlineLevel="1">
      <c r="B66" s="151"/>
      <c r="C66" s="205"/>
      <c r="D66" s="206"/>
      <c r="E66" s="206"/>
      <c r="F66" s="206"/>
      <c r="G66" s="206"/>
      <c r="H66" s="206"/>
      <c r="I66" s="206"/>
      <c r="J66" s="206"/>
      <c r="K66" s="206"/>
      <c r="L66" s="206"/>
      <c r="M66" s="206"/>
      <c r="N66" s="206"/>
      <c r="O66" s="206"/>
      <c r="P66" s="206"/>
      <c r="Q66" s="206"/>
      <c r="R66" s="206"/>
      <c r="S66" s="206"/>
      <c r="T66" s="206"/>
      <c r="U66" s="206"/>
      <c r="V66" s="206"/>
      <c r="W66" s="206"/>
      <c r="X66" s="206"/>
      <c r="Y66" s="206"/>
      <c r="Z66" s="206"/>
      <c r="AA66" s="206"/>
      <c r="AB66" s="206"/>
      <c r="AC66" s="206"/>
      <c r="AD66" s="206"/>
      <c r="AE66" s="206"/>
      <c r="AF66" s="206"/>
      <c r="AG66" s="206"/>
      <c r="AH66" s="206"/>
      <c r="AI66" s="206"/>
      <c r="AJ66" s="206"/>
      <c r="AK66" s="206"/>
      <c r="AL66" s="206"/>
      <c r="AM66" s="206"/>
      <c r="AN66" s="206"/>
      <c r="AO66" s="206"/>
      <c r="AP66" s="206"/>
      <c r="AQ66" s="206"/>
      <c r="AR66" s="206"/>
      <c r="AS66" s="206"/>
      <c r="AT66" s="206"/>
      <c r="AU66" s="206"/>
      <c r="AV66" s="206"/>
      <c r="AW66" s="206"/>
      <c r="AX66" s="206"/>
      <c r="AY66" s="206"/>
      <c r="AZ66" s="206"/>
      <c r="BA66" s="206"/>
      <c r="BB66" s="206"/>
      <c r="BC66" s="206"/>
      <c r="BD66" s="206"/>
      <c r="BE66" s="206"/>
      <c r="BF66" s="206"/>
      <c r="BG66" s="206"/>
      <c r="BH66" s="206"/>
      <c r="BI66" s="206"/>
      <c r="BJ66" s="206"/>
      <c r="BK66" s="206"/>
      <c r="BL66" s="206"/>
      <c r="BM66" s="206"/>
      <c r="BN66" s="206"/>
      <c r="BO66" s="206"/>
      <c r="BP66" s="206"/>
      <c r="BQ66" s="206"/>
      <c r="BR66" s="206"/>
      <c r="BS66" s="206"/>
      <c r="BT66" s="206"/>
      <c r="BU66" s="206"/>
      <c r="BV66" s="206"/>
      <c r="BW66" s="206"/>
      <c r="BX66" s="206"/>
      <c r="BY66" s="206"/>
      <c r="BZ66" s="206"/>
      <c r="CA66" s="206"/>
      <c r="CB66" s="206"/>
      <c r="CC66" s="206"/>
      <c r="CD66" s="206"/>
      <c r="CE66" s="206"/>
      <c r="CF66" s="206"/>
      <c r="CG66" s="206"/>
      <c r="CH66" s="206"/>
      <c r="CI66" s="206"/>
      <c r="CJ66" s="206"/>
      <c r="CK66" s="206"/>
      <c r="CL66" s="206"/>
      <c r="CM66" s="206"/>
      <c r="CN66" s="206"/>
      <c r="CO66" s="206"/>
      <c r="CP66" s="206"/>
      <c r="CQ66" s="206"/>
      <c r="CR66" s="206"/>
      <c r="CS66" s="206"/>
      <c r="CT66" s="206"/>
      <c r="CU66" s="206"/>
      <c r="CV66" s="197"/>
      <c r="CW66" s="197"/>
      <c r="CX66" s="197"/>
      <c r="CY66" s="197"/>
      <c r="CZ66" s="197"/>
      <c r="DA66" s="197"/>
      <c r="DB66" s="197"/>
      <c r="DC66" s="197"/>
    </row>
    <row r="67" spans="2:107" outlineLevel="1">
      <c r="C67" s="197"/>
      <c r="D67" s="197"/>
      <c r="E67" s="197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7"/>
      <c r="U67" s="197"/>
      <c r="V67" s="197"/>
      <c r="W67" s="197"/>
      <c r="X67" s="197"/>
      <c r="Y67" s="197"/>
      <c r="Z67" s="197"/>
      <c r="AA67" s="197"/>
      <c r="AB67" s="197"/>
      <c r="AC67" s="197"/>
      <c r="AD67" s="197"/>
      <c r="AE67" s="197"/>
      <c r="AF67" s="197"/>
      <c r="AG67" s="197"/>
      <c r="AH67" s="197"/>
      <c r="AI67" s="197"/>
      <c r="AJ67" s="197"/>
      <c r="AK67" s="197"/>
      <c r="AL67" s="197"/>
      <c r="AM67" s="197"/>
      <c r="AN67" s="197"/>
      <c r="AO67" s="197"/>
      <c r="AP67" s="197"/>
      <c r="AQ67" s="197"/>
      <c r="AR67" s="197"/>
      <c r="AS67" s="197"/>
      <c r="AT67" s="197"/>
      <c r="AU67" s="197"/>
      <c r="AV67" s="197"/>
      <c r="AW67" s="197"/>
      <c r="AX67" s="197"/>
      <c r="AY67" s="197"/>
      <c r="AZ67" s="197"/>
      <c r="BA67" s="197"/>
      <c r="BB67" s="197"/>
      <c r="BC67" s="197"/>
      <c r="BD67" s="197"/>
      <c r="BE67" s="197"/>
      <c r="BF67" s="197"/>
      <c r="BG67" s="197"/>
      <c r="BH67" s="197"/>
      <c r="BI67" s="197"/>
      <c r="BJ67" s="197"/>
      <c r="BK67" s="197"/>
      <c r="BL67" s="197"/>
      <c r="BM67" s="197"/>
      <c r="BN67" s="197"/>
      <c r="BO67" s="197"/>
      <c r="BP67" s="197"/>
      <c r="BQ67" s="197"/>
      <c r="BR67" s="197"/>
      <c r="BS67" s="197"/>
      <c r="BT67" s="197"/>
      <c r="BU67" s="197"/>
      <c r="BV67" s="197"/>
      <c r="BW67" s="197"/>
      <c r="BX67" s="197"/>
      <c r="BY67" s="197"/>
      <c r="BZ67" s="197"/>
      <c r="CA67" s="197"/>
      <c r="CB67" s="197"/>
      <c r="CC67" s="197"/>
      <c r="CD67" s="197"/>
      <c r="CE67" s="197"/>
      <c r="CF67" s="197"/>
      <c r="CG67" s="197"/>
      <c r="CH67" s="197"/>
      <c r="CI67" s="197"/>
      <c r="CJ67" s="197"/>
      <c r="CK67" s="197"/>
      <c r="CL67" s="197"/>
      <c r="CM67" s="197"/>
      <c r="CN67" s="197"/>
      <c r="CO67" s="197"/>
      <c r="CP67" s="197"/>
      <c r="CQ67" s="197"/>
      <c r="CR67" s="197"/>
      <c r="CS67" s="197"/>
      <c r="CT67" s="197"/>
      <c r="CU67" s="197"/>
      <c r="CV67" s="197"/>
      <c r="CW67" s="197"/>
      <c r="CX67" s="197"/>
      <c r="CY67" s="197"/>
      <c r="CZ67" s="197"/>
      <c r="DA67" s="197"/>
      <c r="DB67" s="197"/>
      <c r="DC67" s="197"/>
    </row>
    <row r="68" spans="2:107" s="28" customFormat="1" outlineLevel="1">
      <c r="B68" s="217" t="s">
        <v>136</v>
      </c>
      <c r="C68" s="208"/>
      <c r="D68" s="209">
        <f t="shared" ref="D68:AI68" si="164">SUM(D69:D72)</f>
        <v>0</v>
      </c>
      <c r="E68" s="209">
        <f t="shared" si="164"/>
        <v>0</v>
      </c>
      <c r="F68" s="209">
        <f t="shared" si="164"/>
        <v>0</v>
      </c>
      <c r="G68" s="209">
        <f t="shared" si="164"/>
        <v>0</v>
      </c>
      <c r="H68" s="209">
        <f t="shared" si="164"/>
        <v>0</v>
      </c>
      <c r="I68" s="209">
        <f t="shared" si="164"/>
        <v>0</v>
      </c>
      <c r="J68" s="209">
        <f t="shared" si="164"/>
        <v>0</v>
      </c>
      <c r="K68" s="209">
        <f t="shared" si="164"/>
        <v>0</v>
      </c>
      <c r="L68" s="209">
        <f t="shared" si="164"/>
        <v>0</v>
      </c>
      <c r="M68" s="209">
        <f t="shared" si="164"/>
        <v>0</v>
      </c>
      <c r="N68" s="209">
        <f t="shared" si="164"/>
        <v>0</v>
      </c>
      <c r="O68" s="209">
        <f t="shared" si="164"/>
        <v>0</v>
      </c>
      <c r="P68" s="209">
        <f t="shared" si="164"/>
        <v>0</v>
      </c>
      <c r="Q68" s="209">
        <f t="shared" si="164"/>
        <v>0</v>
      </c>
      <c r="R68" s="209">
        <f t="shared" si="164"/>
        <v>0</v>
      </c>
      <c r="S68" s="209">
        <f t="shared" si="164"/>
        <v>0</v>
      </c>
      <c r="T68" s="209">
        <f t="shared" si="164"/>
        <v>0</v>
      </c>
      <c r="U68" s="209">
        <f t="shared" si="164"/>
        <v>0</v>
      </c>
      <c r="V68" s="209">
        <f t="shared" si="164"/>
        <v>0</v>
      </c>
      <c r="W68" s="209">
        <f t="shared" si="164"/>
        <v>0</v>
      </c>
      <c r="X68" s="209">
        <f t="shared" si="164"/>
        <v>0</v>
      </c>
      <c r="Y68" s="209">
        <f t="shared" si="164"/>
        <v>0</v>
      </c>
      <c r="Z68" s="209">
        <f t="shared" si="164"/>
        <v>0</v>
      </c>
      <c r="AA68" s="209">
        <f t="shared" si="164"/>
        <v>0</v>
      </c>
      <c r="AB68" s="209">
        <f t="shared" si="164"/>
        <v>0</v>
      </c>
      <c r="AC68" s="209">
        <f t="shared" si="164"/>
        <v>0</v>
      </c>
      <c r="AD68" s="209">
        <f t="shared" si="164"/>
        <v>0</v>
      </c>
      <c r="AE68" s="209">
        <f t="shared" si="164"/>
        <v>0</v>
      </c>
      <c r="AF68" s="209">
        <f t="shared" si="164"/>
        <v>0</v>
      </c>
      <c r="AG68" s="209">
        <f t="shared" si="164"/>
        <v>0</v>
      </c>
      <c r="AH68" s="209">
        <f t="shared" si="164"/>
        <v>0</v>
      </c>
      <c r="AI68" s="209">
        <f t="shared" si="164"/>
        <v>0</v>
      </c>
      <c r="AJ68" s="209">
        <f t="shared" ref="AJ68:BO68" si="165">SUM(AJ69:AJ72)</f>
        <v>0</v>
      </c>
      <c r="AK68" s="209">
        <f t="shared" si="165"/>
        <v>0</v>
      </c>
      <c r="AL68" s="209">
        <f t="shared" si="165"/>
        <v>0</v>
      </c>
      <c r="AM68" s="209">
        <f t="shared" si="165"/>
        <v>0</v>
      </c>
      <c r="AN68" s="209">
        <f t="shared" si="165"/>
        <v>0</v>
      </c>
      <c r="AO68" s="209">
        <f t="shared" si="165"/>
        <v>0</v>
      </c>
      <c r="AP68" s="209">
        <f t="shared" si="165"/>
        <v>0</v>
      </c>
      <c r="AQ68" s="209">
        <f t="shared" si="165"/>
        <v>0</v>
      </c>
      <c r="AR68" s="209">
        <f t="shared" si="165"/>
        <v>0</v>
      </c>
      <c r="AS68" s="209">
        <f t="shared" si="165"/>
        <v>0</v>
      </c>
      <c r="AT68" s="209">
        <f t="shared" si="165"/>
        <v>0</v>
      </c>
      <c r="AU68" s="209">
        <f t="shared" si="165"/>
        <v>0</v>
      </c>
      <c r="AV68" s="209">
        <f t="shared" si="165"/>
        <v>0</v>
      </c>
      <c r="AW68" s="209">
        <f t="shared" si="165"/>
        <v>0</v>
      </c>
      <c r="AX68" s="209">
        <f t="shared" si="165"/>
        <v>0</v>
      </c>
      <c r="AY68" s="209">
        <f t="shared" si="165"/>
        <v>0</v>
      </c>
      <c r="AZ68" s="209">
        <f t="shared" si="165"/>
        <v>0</v>
      </c>
      <c r="BA68" s="209">
        <f t="shared" si="165"/>
        <v>0</v>
      </c>
      <c r="BB68" s="209">
        <f t="shared" si="165"/>
        <v>0</v>
      </c>
      <c r="BC68" s="209">
        <f t="shared" si="165"/>
        <v>0</v>
      </c>
      <c r="BD68" s="209">
        <f t="shared" si="165"/>
        <v>0</v>
      </c>
      <c r="BE68" s="209">
        <f t="shared" si="165"/>
        <v>0</v>
      </c>
      <c r="BF68" s="209">
        <f t="shared" si="165"/>
        <v>0</v>
      </c>
      <c r="BG68" s="209">
        <f t="shared" si="165"/>
        <v>0</v>
      </c>
      <c r="BH68" s="209">
        <f t="shared" si="165"/>
        <v>0</v>
      </c>
      <c r="BI68" s="209">
        <f t="shared" si="165"/>
        <v>0</v>
      </c>
      <c r="BJ68" s="209">
        <f t="shared" si="165"/>
        <v>0</v>
      </c>
      <c r="BK68" s="209">
        <f t="shared" si="165"/>
        <v>0</v>
      </c>
      <c r="BL68" s="209">
        <f t="shared" si="165"/>
        <v>0</v>
      </c>
      <c r="BM68" s="209">
        <f t="shared" si="165"/>
        <v>0</v>
      </c>
      <c r="BN68" s="209">
        <f t="shared" si="165"/>
        <v>0</v>
      </c>
      <c r="BO68" s="209">
        <f t="shared" si="165"/>
        <v>0</v>
      </c>
      <c r="BP68" s="209">
        <f t="shared" ref="BP68:CU68" si="166">SUM(BP69:BP72)</f>
        <v>0</v>
      </c>
      <c r="BQ68" s="209">
        <f t="shared" si="166"/>
        <v>0</v>
      </c>
      <c r="BR68" s="209">
        <f t="shared" si="166"/>
        <v>0</v>
      </c>
      <c r="BS68" s="209">
        <f t="shared" si="166"/>
        <v>0</v>
      </c>
      <c r="BT68" s="209">
        <f t="shared" si="166"/>
        <v>0</v>
      </c>
      <c r="BU68" s="209">
        <f t="shared" si="166"/>
        <v>0</v>
      </c>
      <c r="BV68" s="209">
        <f t="shared" si="166"/>
        <v>0</v>
      </c>
      <c r="BW68" s="209">
        <f t="shared" si="166"/>
        <v>0</v>
      </c>
      <c r="BX68" s="209">
        <f t="shared" si="166"/>
        <v>0</v>
      </c>
      <c r="BY68" s="209">
        <f t="shared" si="166"/>
        <v>0</v>
      </c>
      <c r="BZ68" s="209">
        <f t="shared" si="166"/>
        <v>0</v>
      </c>
      <c r="CA68" s="209">
        <f t="shared" si="166"/>
        <v>0</v>
      </c>
      <c r="CB68" s="209">
        <f t="shared" si="166"/>
        <v>0</v>
      </c>
      <c r="CC68" s="209">
        <f t="shared" si="166"/>
        <v>0</v>
      </c>
      <c r="CD68" s="209">
        <f t="shared" si="166"/>
        <v>0</v>
      </c>
      <c r="CE68" s="209">
        <f t="shared" si="166"/>
        <v>0</v>
      </c>
      <c r="CF68" s="209">
        <f t="shared" si="166"/>
        <v>0</v>
      </c>
      <c r="CG68" s="209">
        <f t="shared" si="166"/>
        <v>0</v>
      </c>
      <c r="CH68" s="209">
        <f t="shared" si="166"/>
        <v>0</v>
      </c>
      <c r="CI68" s="209">
        <f t="shared" si="166"/>
        <v>0</v>
      </c>
      <c r="CJ68" s="209">
        <f t="shared" si="166"/>
        <v>0</v>
      </c>
      <c r="CK68" s="209">
        <f t="shared" si="166"/>
        <v>0</v>
      </c>
      <c r="CL68" s="209">
        <f t="shared" si="166"/>
        <v>0</v>
      </c>
      <c r="CM68" s="209">
        <f t="shared" si="166"/>
        <v>0</v>
      </c>
      <c r="CN68" s="209">
        <f t="shared" si="166"/>
        <v>0</v>
      </c>
      <c r="CO68" s="209">
        <f t="shared" si="166"/>
        <v>0</v>
      </c>
      <c r="CP68" s="209">
        <f t="shared" si="166"/>
        <v>0</v>
      </c>
      <c r="CQ68" s="209">
        <f t="shared" si="166"/>
        <v>0</v>
      </c>
      <c r="CR68" s="209">
        <f t="shared" si="166"/>
        <v>0</v>
      </c>
      <c r="CS68" s="209">
        <f t="shared" si="166"/>
        <v>0</v>
      </c>
      <c r="CT68" s="209">
        <f t="shared" si="166"/>
        <v>0</v>
      </c>
      <c r="CU68" s="209">
        <f t="shared" si="166"/>
        <v>0</v>
      </c>
      <c r="CV68" s="197"/>
      <c r="CW68" s="197"/>
      <c r="CX68" s="197"/>
      <c r="CY68" s="197"/>
      <c r="CZ68" s="197"/>
      <c r="DA68" s="197"/>
      <c r="DB68" s="197"/>
      <c r="DC68" s="197"/>
    </row>
    <row r="69" spans="2:107" s="28" customFormat="1" outlineLevel="1">
      <c r="B69" s="149" t="str">
        <f>B63</f>
        <v>SaaS Phase</v>
      </c>
      <c r="C69" s="203"/>
      <c r="D69" s="111">
        <f t="shared" ref="D69:AI69" si="167">C74+D79</f>
        <v>0</v>
      </c>
      <c r="E69" s="111">
        <f t="shared" si="167"/>
        <v>0</v>
      </c>
      <c r="F69" s="111">
        <f t="shared" si="167"/>
        <v>0</v>
      </c>
      <c r="G69" s="111">
        <f t="shared" si="167"/>
        <v>0</v>
      </c>
      <c r="H69" s="111">
        <f t="shared" si="167"/>
        <v>0</v>
      </c>
      <c r="I69" s="111">
        <f t="shared" si="167"/>
        <v>0</v>
      </c>
      <c r="J69" s="111">
        <f t="shared" si="167"/>
        <v>0</v>
      </c>
      <c r="K69" s="111">
        <f t="shared" si="167"/>
        <v>0</v>
      </c>
      <c r="L69" s="111">
        <f t="shared" si="167"/>
        <v>0</v>
      </c>
      <c r="M69" s="111">
        <f t="shared" si="167"/>
        <v>0</v>
      </c>
      <c r="N69" s="111">
        <f t="shared" si="167"/>
        <v>0</v>
      </c>
      <c r="O69" s="111">
        <f t="shared" si="167"/>
        <v>0</v>
      </c>
      <c r="P69" s="111">
        <f t="shared" si="167"/>
        <v>0</v>
      </c>
      <c r="Q69" s="111">
        <f t="shared" si="167"/>
        <v>0</v>
      </c>
      <c r="R69" s="111">
        <f t="shared" si="167"/>
        <v>0</v>
      </c>
      <c r="S69" s="111">
        <f t="shared" si="167"/>
        <v>0</v>
      </c>
      <c r="T69" s="111">
        <f t="shared" si="167"/>
        <v>0</v>
      </c>
      <c r="U69" s="111">
        <f t="shared" si="167"/>
        <v>0</v>
      </c>
      <c r="V69" s="111">
        <f t="shared" si="167"/>
        <v>0</v>
      </c>
      <c r="W69" s="111">
        <f t="shared" si="167"/>
        <v>0</v>
      </c>
      <c r="X69" s="111">
        <f t="shared" si="167"/>
        <v>0</v>
      </c>
      <c r="Y69" s="111">
        <f t="shared" si="167"/>
        <v>0</v>
      </c>
      <c r="Z69" s="111">
        <f t="shared" si="167"/>
        <v>0</v>
      </c>
      <c r="AA69" s="111">
        <f t="shared" si="167"/>
        <v>0</v>
      </c>
      <c r="AB69" s="111">
        <f t="shared" si="167"/>
        <v>0</v>
      </c>
      <c r="AC69" s="111">
        <f t="shared" si="167"/>
        <v>0</v>
      </c>
      <c r="AD69" s="111">
        <f t="shared" si="167"/>
        <v>0</v>
      </c>
      <c r="AE69" s="111">
        <f t="shared" si="167"/>
        <v>0</v>
      </c>
      <c r="AF69" s="111">
        <f t="shared" si="167"/>
        <v>0</v>
      </c>
      <c r="AG69" s="111">
        <f t="shared" si="167"/>
        <v>0</v>
      </c>
      <c r="AH69" s="111">
        <f t="shared" si="167"/>
        <v>0</v>
      </c>
      <c r="AI69" s="111">
        <f t="shared" si="167"/>
        <v>0</v>
      </c>
      <c r="AJ69" s="111">
        <f t="shared" ref="AJ69:BO69" si="168">AI74+AJ79</f>
        <v>0</v>
      </c>
      <c r="AK69" s="111">
        <f t="shared" si="168"/>
        <v>0</v>
      </c>
      <c r="AL69" s="111">
        <f t="shared" si="168"/>
        <v>0</v>
      </c>
      <c r="AM69" s="111">
        <f t="shared" si="168"/>
        <v>0</v>
      </c>
      <c r="AN69" s="111">
        <f t="shared" si="168"/>
        <v>0</v>
      </c>
      <c r="AO69" s="111">
        <f t="shared" si="168"/>
        <v>0</v>
      </c>
      <c r="AP69" s="111">
        <f t="shared" si="168"/>
        <v>0</v>
      </c>
      <c r="AQ69" s="111">
        <f t="shared" si="168"/>
        <v>0</v>
      </c>
      <c r="AR69" s="111">
        <f t="shared" si="168"/>
        <v>0</v>
      </c>
      <c r="AS69" s="111">
        <f t="shared" si="168"/>
        <v>0</v>
      </c>
      <c r="AT69" s="111">
        <f t="shared" si="168"/>
        <v>0</v>
      </c>
      <c r="AU69" s="111">
        <f t="shared" si="168"/>
        <v>0</v>
      </c>
      <c r="AV69" s="111">
        <f t="shared" si="168"/>
        <v>0</v>
      </c>
      <c r="AW69" s="111">
        <f t="shared" si="168"/>
        <v>0</v>
      </c>
      <c r="AX69" s="111">
        <f t="shared" si="168"/>
        <v>0</v>
      </c>
      <c r="AY69" s="111">
        <f t="shared" si="168"/>
        <v>0</v>
      </c>
      <c r="AZ69" s="111">
        <f t="shared" si="168"/>
        <v>0</v>
      </c>
      <c r="BA69" s="111">
        <f t="shared" si="168"/>
        <v>0</v>
      </c>
      <c r="BB69" s="111">
        <f t="shared" si="168"/>
        <v>0</v>
      </c>
      <c r="BC69" s="111">
        <f t="shared" si="168"/>
        <v>0</v>
      </c>
      <c r="BD69" s="111">
        <f t="shared" si="168"/>
        <v>0</v>
      </c>
      <c r="BE69" s="111">
        <f t="shared" si="168"/>
        <v>0</v>
      </c>
      <c r="BF69" s="111">
        <f t="shared" si="168"/>
        <v>0</v>
      </c>
      <c r="BG69" s="111">
        <f t="shared" si="168"/>
        <v>0</v>
      </c>
      <c r="BH69" s="111">
        <f t="shared" si="168"/>
        <v>0</v>
      </c>
      <c r="BI69" s="111">
        <f t="shared" si="168"/>
        <v>0</v>
      </c>
      <c r="BJ69" s="111">
        <f t="shared" si="168"/>
        <v>0</v>
      </c>
      <c r="BK69" s="111">
        <f t="shared" si="168"/>
        <v>0</v>
      </c>
      <c r="BL69" s="111">
        <f t="shared" si="168"/>
        <v>0</v>
      </c>
      <c r="BM69" s="111">
        <f t="shared" si="168"/>
        <v>0</v>
      </c>
      <c r="BN69" s="111">
        <f t="shared" si="168"/>
        <v>0</v>
      </c>
      <c r="BO69" s="111">
        <f t="shared" si="168"/>
        <v>0</v>
      </c>
      <c r="BP69" s="111">
        <f t="shared" ref="BP69:CU69" si="169">BO74+BP79</f>
        <v>0</v>
      </c>
      <c r="BQ69" s="111">
        <f t="shared" si="169"/>
        <v>0</v>
      </c>
      <c r="BR69" s="111">
        <f t="shared" si="169"/>
        <v>0</v>
      </c>
      <c r="BS69" s="111">
        <f t="shared" si="169"/>
        <v>0</v>
      </c>
      <c r="BT69" s="111">
        <f t="shared" si="169"/>
        <v>0</v>
      </c>
      <c r="BU69" s="111">
        <f t="shared" si="169"/>
        <v>0</v>
      </c>
      <c r="BV69" s="111">
        <f t="shared" si="169"/>
        <v>0</v>
      </c>
      <c r="BW69" s="111">
        <f t="shared" si="169"/>
        <v>0</v>
      </c>
      <c r="BX69" s="111">
        <f t="shared" si="169"/>
        <v>0</v>
      </c>
      <c r="BY69" s="111">
        <f t="shared" si="169"/>
        <v>0</v>
      </c>
      <c r="BZ69" s="111">
        <f t="shared" si="169"/>
        <v>0</v>
      </c>
      <c r="CA69" s="111">
        <f t="shared" si="169"/>
        <v>0</v>
      </c>
      <c r="CB69" s="111">
        <f t="shared" si="169"/>
        <v>0</v>
      </c>
      <c r="CC69" s="111">
        <f t="shared" si="169"/>
        <v>0</v>
      </c>
      <c r="CD69" s="111">
        <f t="shared" si="169"/>
        <v>0</v>
      </c>
      <c r="CE69" s="111">
        <f t="shared" si="169"/>
        <v>0</v>
      </c>
      <c r="CF69" s="111">
        <f t="shared" si="169"/>
        <v>0</v>
      </c>
      <c r="CG69" s="111">
        <f t="shared" si="169"/>
        <v>0</v>
      </c>
      <c r="CH69" s="111">
        <f t="shared" si="169"/>
        <v>0</v>
      </c>
      <c r="CI69" s="111">
        <f t="shared" si="169"/>
        <v>0</v>
      </c>
      <c r="CJ69" s="111">
        <f t="shared" si="169"/>
        <v>0</v>
      </c>
      <c r="CK69" s="111">
        <f t="shared" si="169"/>
        <v>0</v>
      </c>
      <c r="CL69" s="111">
        <f t="shared" si="169"/>
        <v>0</v>
      </c>
      <c r="CM69" s="111">
        <f t="shared" si="169"/>
        <v>0</v>
      </c>
      <c r="CN69" s="111">
        <f t="shared" si="169"/>
        <v>0</v>
      </c>
      <c r="CO69" s="111">
        <f t="shared" si="169"/>
        <v>0</v>
      </c>
      <c r="CP69" s="111">
        <f t="shared" si="169"/>
        <v>0</v>
      </c>
      <c r="CQ69" s="111">
        <f t="shared" si="169"/>
        <v>0</v>
      </c>
      <c r="CR69" s="111">
        <f t="shared" si="169"/>
        <v>0</v>
      </c>
      <c r="CS69" s="111">
        <f t="shared" si="169"/>
        <v>0</v>
      </c>
      <c r="CT69" s="111">
        <f t="shared" si="169"/>
        <v>0</v>
      </c>
      <c r="CU69" s="111">
        <f t="shared" si="169"/>
        <v>0</v>
      </c>
      <c r="CV69" s="197"/>
      <c r="CW69" s="197"/>
      <c r="CX69" s="197"/>
      <c r="CY69" s="197"/>
      <c r="CZ69" s="197"/>
      <c r="DA69" s="197"/>
      <c r="DB69" s="197"/>
      <c r="DC69" s="197"/>
    </row>
    <row r="70" spans="2:107" s="28" customFormat="1" outlineLevel="1">
      <c r="B70" s="149" t="str">
        <f>B64</f>
        <v>PaaS Phase</v>
      </c>
      <c r="C70" s="203"/>
      <c r="D70" s="111">
        <f t="shared" ref="D70:AI70" si="170">C75+D80</f>
        <v>0</v>
      </c>
      <c r="E70" s="111">
        <f t="shared" si="170"/>
        <v>0</v>
      </c>
      <c r="F70" s="111">
        <f t="shared" si="170"/>
        <v>0</v>
      </c>
      <c r="G70" s="111">
        <f t="shared" si="170"/>
        <v>0</v>
      </c>
      <c r="H70" s="111">
        <f t="shared" si="170"/>
        <v>0</v>
      </c>
      <c r="I70" s="111">
        <f t="shared" si="170"/>
        <v>0</v>
      </c>
      <c r="J70" s="111">
        <f t="shared" si="170"/>
        <v>0</v>
      </c>
      <c r="K70" s="111">
        <f t="shared" si="170"/>
        <v>0</v>
      </c>
      <c r="L70" s="111">
        <f t="shared" si="170"/>
        <v>0</v>
      </c>
      <c r="M70" s="111">
        <f t="shared" si="170"/>
        <v>0</v>
      </c>
      <c r="N70" s="111">
        <f t="shared" si="170"/>
        <v>0</v>
      </c>
      <c r="O70" s="111">
        <f t="shared" si="170"/>
        <v>0</v>
      </c>
      <c r="P70" s="111">
        <f t="shared" si="170"/>
        <v>0</v>
      </c>
      <c r="Q70" s="111">
        <f t="shared" si="170"/>
        <v>0</v>
      </c>
      <c r="R70" s="111">
        <f t="shared" si="170"/>
        <v>0</v>
      </c>
      <c r="S70" s="111">
        <f t="shared" si="170"/>
        <v>0</v>
      </c>
      <c r="T70" s="111">
        <f t="shared" si="170"/>
        <v>0</v>
      </c>
      <c r="U70" s="111">
        <f t="shared" si="170"/>
        <v>0</v>
      </c>
      <c r="V70" s="111">
        <f t="shared" si="170"/>
        <v>0</v>
      </c>
      <c r="W70" s="111">
        <f t="shared" si="170"/>
        <v>0</v>
      </c>
      <c r="X70" s="111">
        <f t="shared" si="170"/>
        <v>0</v>
      </c>
      <c r="Y70" s="111">
        <f t="shared" si="170"/>
        <v>0</v>
      </c>
      <c r="Z70" s="111">
        <f t="shared" si="170"/>
        <v>0</v>
      </c>
      <c r="AA70" s="111">
        <f t="shared" si="170"/>
        <v>0</v>
      </c>
      <c r="AB70" s="111">
        <f t="shared" si="170"/>
        <v>0</v>
      </c>
      <c r="AC70" s="111">
        <f t="shared" si="170"/>
        <v>0</v>
      </c>
      <c r="AD70" s="111">
        <f t="shared" si="170"/>
        <v>0</v>
      </c>
      <c r="AE70" s="111">
        <f t="shared" si="170"/>
        <v>0</v>
      </c>
      <c r="AF70" s="111">
        <f t="shared" si="170"/>
        <v>0</v>
      </c>
      <c r="AG70" s="111">
        <f t="shared" si="170"/>
        <v>0</v>
      </c>
      <c r="AH70" s="111">
        <f t="shared" si="170"/>
        <v>0</v>
      </c>
      <c r="AI70" s="111">
        <f t="shared" si="170"/>
        <v>0</v>
      </c>
      <c r="AJ70" s="111">
        <f t="shared" ref="AJ70:BO70" si="171">AI75+AJ80</f>
        <v>0</v>
      </c>
      <c r="AK70" s="111">
        <f t="shared" si="171"/>
        <v>0</v>
      </c>
      <c r="AL70" s="111">
        <f t="shared" si="171"/>
        <v>0</v>
      </c>
      <c r="AM70" s="111">
        <f t="shared" si="171"/>
        <v>0</v>
      </c>
      <c r="AN70" s="111">
        <f t="shared" si="171"/>
        <v>0</v>
      </c>
      <c r="AO70" s="111">
        <f t="shared" si="171"/>
        <v>0</v>
      </c>
      <c r="AP70" s="111">
        <f t="shared" si="171"/>
        <v>0</v>
      </c>
      <c r="AQ70" s="111">
        <f t="shared" si="171"/>
        <v>0</v>
      </c>
      <c r="AR70" s="111">
        <f t="shared" si="171"/>
        <v>0</v>
      </c>
      <c r="AS70" s="111">
        <f t="shared" si="171"/>
        <v>0</v>
      </c>
      <c r="AT70" s="111">
        <f t="shared" si="171"/>
        <v>0</v>
      </c>
      <c r="AU70" s="111">
        <f t="shared" si="171"/>
        <v>0</v>
      </c>
      <c r="AV70" s="111">
        <f t="shared" si="171"/>
        <v>0</v>
      </c>
      <c r="AW70" s="111">
        <f t="shared" si="171"/>
        <v>0</v>
      </c>
      <c r="AX70" s="111">
        <f t="shared" si="171"/>
        <v>0</v>
      </c>
      <c r="AY70" s="111">
        <f t="shared" si="171"/>
        <v>0</v>
      </c>
      <c r="AZ70" s="111">
        <f t="shared" si="171"/>
        <v>0</v>
      </c>
      <c r="BA70" s="111">
        <f t="shared" si="171"/>
        <v>0</v>
      </c>
      <c r="BB70" s="111">
        <f t="shared" si="171"/>
        <v>0</v>
      </c>
      <c r="BC70" s="111">
        <f t="shared" si="171"/>
        <v>0</v>
      </c>
      <c r="BD70" s="111">
        <f t="shared" si="171"/>
        <v>0</v>
      </c>
      <c r="BE70" s="111">
        <f t="shared" si="171"/>
        <v>0</v>
      </c>
      <c r="BF70" s="111">
        <f t="shared" si="171"/>
        <v>0</v>
      </c>
      <c r="BG70" s="111">
        <f t="shared" si="171"/>
        <v>0</v>
      </c>
      <c r="BH70" s="111">
        <f t="shared" si="171"/>
        <v>0</v>
      </c>
      <c r="BI70" s="111">
        <f t="shared" si="171"/>
        <v>0</v>
      </c>
      <c r="BJ70" s="111">
        <f t="shared" si="171"/>
        <v>0</v>
      </c>
      <c r="BK70" s="111">
        <f t="shared" si="171"/>
        <v>0</v>
      </c>
      <c r="BL70" s="111">
        <f t="shared" si="171"/>
        <v>0</v>
      </c>
      <c r="BM70" s="111">
        <f t="shared" si="171"/>
        <v>0</v>
      </c>
      <c r="BN70" s="111">
        <f t="shared" si="171"/>
        <v>0</v>
      </c>
      <c r="BO70" s="111">
        <f t="shared" si="171"/>
        <v>0</v>
      </c>
      <c r="BP70" s="111">
        <f t="shared" ref="BP70:CU70" si="172">BO75+BP80</f>
        <v>0</v>
      </c>
      <c r="BQ70" s="111">
        <f t="shared" si="172"/>
        <v>0</v>
      </c>
      <c r="BR70" s="111">
        <f t="shared" si="172"/>
        <v>0</v>
      </c>
      <c r="BS70" s="111">
        <f t="shared" si="172"/>
        <v>0</v>
      </c>
      <c r="BT70" s="111">
        <f t="shared" si="172"/>
        <v>0</v>
      </c>
      <c r="BU70" s="111">
        <f t="shared" si="172"/>
        <v>0</v>
      </c>
      <c r="BV70" s="111">
        <f t="shared" si="172"/>
        <v>0</v>
      </c>
      <c r="BW70" s="111">
        <f t="shared" si="172"/>
        <v>0</v>
      </c>
      <c r="BX70" s="111">
        <f t="shared" si="172"/>
        <v>0</v>
      </c>
      <c r="BY70" s="111">
        <f t="shared" si="172"/>
        <v>0</v>
      </c>
      <c r="BZ70" s="111">
        <f t="shared" si="172"/>
        <v>0</v>
      </c>
      <c r="CA70" s="111">
        <f t="shared" si="172"/>
        <v>0</v>
      </c>
      <c r="CB70" s="111">
        <f t="shared" si="172"/>
        <v>0</v>
      </c>
      <c r="CC70" s="111">
        <f t="shared" si="172"/>
        <v>0</v>
      </c>
      <c r="CD70" s="111">
        <f t="shared" si="172"/>
        <v>0</v>
      </c>
      <c r="CE70" s="111">
        <f t="shared" si="172"/>
        <v>0</v>
      </c>
      <c r="CF70" s="111">
        <f t="shared" si="172"/>
        <v>0</v>
      </c>
      <c r="CG70" s="111">
        <f t="shared" si="172"/>
        <v>0</v>
      </c>
      <c r="CH70" s="111">
        <f t="shared" si="172"/>
        <v>0</v>
      </c>
      <c r="CI70" s="111">
        <f t="shared" si="172"/>
        <v>0</v>
      </c>
      <c r="CJ70" s="111">
        <f t="shared" si="172"/>
        <v>0</v>
      </c>
      <c r="CK70" s="111">
        <f t="shared" si="172"/>
        <v>0</v>
      </c>
      <c r="CL70" s="111">
        <f t="shared" si="172"/>
        <v>0</v>
      </c>
      <c r="CM70" s="111">
        <f t="shared" si="172"/>
        <v>0</v>
      </c>
      <c r="CN70" s="111">
        <f t="shared" si="172"/>
        <v>0</v>
      </c>
      <c r="CO70" s="111">
        <f t="shared" si="172"/>
        <v>0</v>
      </c>
      <c r="CP70" s="111">
        <f t="shared" si="172"/>
        <v>0</v>
      </c>
      <c r="CQ70" s="111">
        <f t="shared" si="172"/>
        <v>0</v>
      </c>
      <c r="CR70" s="111">
        <f t="shared" si="172"/>
        <v>0</v>
      </c>
      <c r="CS70" s="111">
        <f t="shared" si="172"/>
        <v>0</v>
      </c>
      <c r="CT70" s="111">
        <f t="shared" si="172"/>
        <v>0</v>
      </c>
      <c r="CU70" s="111">
        <f t="shared" si="172"/>
        <v>0</v>
      </c>
      <c r="CV70" s="197"/>
      <c r="CW70" s="197"/>
      <c r="CX70" s="197"/>
      <c r="CY70" s="197"/>
      <c r="CZ70" s="197"/>
      <c r="DA70" s="197"/>
      <c r="DB70" s="197"/>
      <c r="DC70" s="197"/>
    </row>
    <row r="71" spans="2:107" s="28" customFormat="1" outlineLevel="1">
      <c r="B71" s="149" t="str">
        <f>B65</f>
        <v>Baas Phase</v>
      </c>
      <c r="C71" s="203"/>
      <c r="D71" s="111">
        <f t="shared" ref="D71:AI71" si="173">C76+D81</f>
        <v>0</v>
      </c>
      <c r="E71" s="111">
        <f t="shared" si="173"/>
        <v>0</v>
      </c>
      <c r="F71" s="111">
        <f t="shared" si="173"/>
        <v>0</v>
      </c>
      <c r="G71" s="111">
        <f t="shared" si="173"/>
        <v>0</v>
      </c>
      <c r="H71" s="111">
        <f t="shared" si="173"/>
        <v>0</v>
      </c>
      <c r="I71" s="111">
        <f t="shared" si="173"/>
        <v>0</v>
      </c>
      <c r="J71" s="111">
        <f t="shared" si="173"/>
        <v>0</v>
      </c>
      <c r="K71" s="111">
        <f t="shared" si="173"/>
        <v>0</v>
      </c>
      <c r="L71" s="111">
        <f t="shared" si="173"/>
        <v>0</v>
      </c>
      <c r="M71" s="111">
        <f t="shared" si="173"/>
        <v>0</v>
      </c>
      <c r="N71" s="111">
        <f t="shared" si="173"/>
        <v>0</v>
      </c>
      <c r="O71" s="111">
        <f t="shared" si="173"/>
        <v>0</v>
      </c>
      <c r="P71" s="111">
        <f t="shared" si="173"/>
        <v>0</v>
      </c>
      <c r="Q71" s="111">
        <f t="shared" si="173"/>
        <v>0</v>
      </c>
      <c r="R71" s="111">
        <f t="shared" si="173"/>
        <v>0</v>
      </c>
      <c r="S71" s="111">
        <f t="shared" si="173"/>
        <v>0</v>
      </c>
      <c r="T71" s="111">
        <f t="shared" si="173"/>
        <v>0</v>
      </c>
      <c r="U71" s="111">
        <f t="shared" si="173"/>
        <v>0</v>
      </c>
      <c r="V71" s="111">
        <f t="shared" si="173"/>
        <v>0</v>
      </c>
      <c r="W71" s="111">
        <f t="shared" si="173"/>
        <v>0</v>
      </c>
      <c r="X71" s="111">
        <f t="shared" si="173"/>
        <v>0</v>
      </c>
      <c r="Y71" s="111">
        <f t="shared" si="173"/>
        <v>0</v>
      </c>
      <c r="Z71" s="111">
        <f t="shared" si="173"/>
        <v>0</v>
      </c>
      <c r="AA71" s="111">
        <f t="shared" si="173"/>
        <v>0</v>
      </c>
      <c r="AB71" s="111">
        <f t="shared" si="173"/>
        <v>0</v>
      </c>
      <c r="AC71" s="111">
        <f t="shared" si="173"/>
        <v>0</v>
      </c>
      <c r="AD71" s="111">
        <f t="shared" si="173"/>
        <v>0</v>
      </c>
      <c r="AE71" s="111">
        <f t="shared" si="173"/>
        <v>0</v>
      </c>
      <c r="AF71" s="111">
        <f t="shared" si="173"/>
        <v>0</v>
      </c>
      <c r="AG71" s="111">
        <f t="shared" si="173"/>
        <v>0</v>
      </c>
      <c r="AH71" s="111">
        <f t="shared" si="173"/>
        <v>0</v>
      </c>
      <c r="AI71" s="111">
        <f t="shared" si="173"/>
        <v>0</v>
      </c>
      <c r="AJ71" s="111">
        <f t="shared" ref="AJ71:BO71" si="174">AI76+AJ81</f>
        <v>0</v>
      </c>
      <c r="AK71" s="111">
        <f t="shared" si="174"/>
        <v>0</v>
      </c>
      <c r="AL71" s="111">
        <f t="shared" si="174"/>
        <v>0</v>
      </c>
      <c r="AM71" s="111">
        <f t="shared" si="174"/>
        <v>0</v>
      </c>
      <c r="AN71" s="111">
        <f t="shared" si="174"/>
        <v>0</v>
      </c>
      <c r="AO71" s="111">
        <f t="shared" si="174"/>
        <v>0</v>
      </c>
      <c r="AP71" s="111">
        <f t="shared" si="174"/>
        <v>0</v>
      </c>
      <c r="AQ71" s="111">
        <f t="shared" si="174"/>
        <v>0</v>
      </c>
      <c r="AR71" s="111">
        <f t="shared" si="174"/>
        <v>0</v>
      </c>
      <c r="AS71" s="111">
        <f t="shared" si="174"/>
        <v>0</v>
      </c>
      <c r="AT71" s="111">
        <f t="shared" si="174"/>
        <v>0</v>
      </c>
      <c r="AU71" s="111">
        <f t="shared" si="174"/>
        <v>0</v>
      </c>
      <c r="AV71" s="111">
        <f t="shared" si="174"/>
        <v>0</v>
      </c>
      <c r="AW71" s="111">
        <f t="shared" si="174"/>
        <v>0</v>
      </c>
      <c r="AX71" s="111">
        <f t="shared" si="174"/>
        <v>0</v>
      </c>
      <c r="AY71" s="111">
        <f t="shared" si="174"/>
        <v>0</v>
      </c>
      <c r="AZ71" s="111">
        <f t="shared" si="174"/>
        <v>0</v>
      </c>
      <c r="BA71" s="111">
        <f t="shared" si="174"/>
        <v>0</v>
      </c>
      <c r="BB71" s="111">
        <f t="shared" si="174"/>
        <v>0</v>
      </c>
      <c r="BC71" s="111">
        <f t="shared" si="174"/>
        <v>0</v>
      </c>
      <c r="BD71" s="111">
        <f t="shared" si="174"/>
        <v>0</v>
      </c>
      <c r="BE71" s="111">
        <f t="shared" si="174"/>
        <v>0</v>
      </c>
      <c r="BF71" s="111">
        <f t="shared" si="174"/>
        <v>0</v>
      </c>
      <c r="BG71" s="111">
        <f t="shared" si="174"/>
        <v>0</v>
      </c>
      <c r="BH71" s="111">
        <f t="shared" si="174"/>
        <v>0</v>
      </c>
      <c r="BI71" s="111">
        <f t="shared" si="174"/>
        <v>0</v>
      </c>
      <c r="BJ71" s="111">
        <f t="shared" si="174"/>
        <v>0</v>
      </c>
      <c r="BK71" s="111">
        <f t="shared" si="174"/>
        <v>0</v>
      </c>
      <c r="BL71" s="111">
        <f t="shared" si="174"/>
        <v>0</v>
      </c>
      <c r="BM71" s="111">
        <f t="shared" si="174"/>
        <v>0</v>
      </c>
      <c r="BN71" s="111">
        <f t="shared" si="174"/>
        <v>0</v>
      </c>
      <c r="BO71" s="111">
        <f t="shared" si="174"/>
        <v>0</v>
      </c>
      <c r="BP71" s="111">
        <f t="shared" ref="BP71:CU71" si="175">BO76+BP81</f>
        <v>0</v>
      </c>
      <c r="BQ71" s="111">
        <f t="shared" si="175"/>
        <v>0</v>
      </c>
      <c r="BR71" s="111">
        <f t="shared" si="175"/>
        <v>0</v>
      </c>
      <c r="BS71" s="111">
        <f t="shared" si="175"/>
        <v>0</v>
      </c>
      <c r="BT71" s="111">
        <f t="shared" si="175"/>
        <v>0</v>
      </c>
      <c r="BU71" s="111">
        <f t="shared" si="175"/>
        <v>0</v>
      </c>
      <c r="BV71" s="111">
        <f t="shared" si="175"/>
        <v>0</v>
      </c>
      <c r="BW71" s="111">
        <f t="shared" si="175"/>
        <v>0</v>
      </c>
      <c r="BX71" s="111">
        <f t="shared" si="175"/>
        <v>0</v>
      </c>
      <c r="BY71" s="111">
        <f t="shared" si="175"/>
        <v>0</v>
      </c>
      <c r="BZ71" s="111">
        <f t="shared" si="175"/>
        <v>0</v>
      </c>
      <c r="CA71" s="111">
        <f t="shared" si="175"/>
        <v>0</v>
      </c>
      <c r="CB71" s="111">
        <f t="shared" si="175"/>
        <v>0</v>
      </c>
      <c r="CC71" s="111">
        <f t="shared" si="175"/>
        <v>0</v>
      </c>
      <c r="CD71" s="111">
        <f t="shared" si="175"/>
        <v>0</v>
      </c>
      <c r="CE71" s="111">
        <f t="shared" si="175"/>
        <v>0</v>
      </c>
      <c r="CF71" s="111">
        <f t="shared" si="175"/>
        <v>0</v>
      </c>
      <c r="CG71" s="111">
        <f t="shared" si="175"/>
        <v>0</v>
      </c>
      <c r="CH71" s="111">
        <f t="shared" si="175"/>
        <v>0</v>
      </c>
      <c r="CI71" s="111">
        <f t="shared" si="175"/>
        <v>0</v>
      </c>
      <c r="CJ71" s="111">
        <f t="shared" si="175"/>
        <v>0</v>
      </c>
      <c r="CK71" s="111">
        <f t="shared" si="175"/>
        <v>0</v>
      </c>
      <c r="CL71" s="111">
        <f t="shared" si="175"/>
        <v>0</v>
      </c>
      <c r="CM71" s="111">
        <f t="shared" si="175"/>
        <v>0</v>
      </c>
      <c r="CN71" s="111">
        <f t="shared" si="175"/>
        <v>0</v>
      </c>
      <c r="CO71" s="111">
        <f t="shared" si="175"/>
        <v>0</v>
      </c>
      <c r="CP71" s="111">
        <f t="shared" si="175"/>
        <v>0</v>
      </c>
      <c r="CQ71" s="111">
        <f t="shared" si="175"/>
        <v>0</v>
      </c>
      <c r="CR71" s="111">
        <f t="shared" si="175"/>
        <v>0</v>
      </c>
      <c r="CS71" s="111">
        <f t="shared" si="175"/>
        <v>0</v>
      </c>
      <c r="CT71" s="111">
        <f t="shared" si="175"/>
        <v>0</v>
      </c>
      <c r="CU71" s="111">
        <f t="shared" si="175"/>
        <v>0</v>
      </c>
      <c r="CV71" s="197"/>
      <c r="CW71" s="197"/>
      <c r="CX71" s="197"/>
      <c r="CY71" s="197"/>
      <c r="CZ71" s="197"/>
      <c r="DA71" s="197"/>
      <c r="DB71" s="197"/>
      <c r="DC71" s="197"/>
    </row>
    <row r="72" spans="2:107" s="28" customFormat="1" outlineLevel="1">
      <c r="B72" s="151"/>
      <c r="C72" s="205"/>
      <c r="D72" s="206"/>
      <c r="E72" s="206"/>
      <c r="F72" s="206"/>
      <c r="G72" s="206"/>
      <c r="H72" s="206"/>
      <c r="I72" s="206"/>
      <c r="J72" s="206"/>
      <c r="K72" s="206"/>
      <c r="L72" s="206"/>
      <c r="M72" s="206"/>
      <c r="N72" s="206"/>
      <c r="O72" s="206"/>
      <c r="P72" s="206"/>
      <c r="Q72" s="206"/>
      <c r="R72" s="206"/>
      <c r="S72" s="206"/>
      <c r="T72" s="206"/>
      <c r="U72" s="206"/>
      <c r="V72" s="206"/>
      <c r="W72" s="206"/>
      <c r="X72" s="206"/>
      <c r="Y72" s="206"/>
      <c r="Z72" s="206"/>
      <c r="AA72" s="206"/>
      <c r="AB72" s="206"/>
      <c r="AC72" s="206"/>
      <c r="AD72" s="206"/>
      <c r="AE72" s="206"/>
      <c r="AF72" s="206"/>
      <c r="AG72" s="206"/>
      <c r="AH72" s="206"/>
      <c r="AI72" s="206"/>
      <c r="AJ72" s="206"/>
      <c r="AK72" s="206"/>
      <c r="AL72" s="206"/>
      <c r="AM72" s="206"/>
      <c r="AN72" s="206"/>
      <c r="AO72" s="206"/>
      <c r="AP72" s="206"/>
      <c r="AQ72" s="206"/>
      <c r="AR72" s="206"/>
      <c r="AS72" s="206"/>
      <c r="AT72" s="206"/>
      <c r="AU72" s="206"/>
      <c r="AV72" s="206"/>
      <c r="AW72" s="206"/>
      <c r="AX72" s="206"/>
      <c r="AY72" s="206"/>
      <c r="AZ72" s="206"/>
      <c r="BA72" s="206"/>
      <c r="BB72" s="206"/>
      <c r="BC72" s="206"/>
      <c r="BD72" s="206"/>
      <c r="BE72" s="206"/>
      <c r="BF72" s="206"/>
      <c r="BG72" s="206"/>
      <c r="BH72" s="206"/>
      <c r="BI72" s="206"/>
      <c r="BJ72" s="206"/>
      <c r="BK72" s="206"/>
      <c r="BL72" s="206"/>
      <c r="BM72" s="206"/>
      <c r="BN72" s="206"/>
      <c r="BO72" s="206"/>
      <c r="BP72" s="206"/>
      <c r="BQ72" s="206"/>
      <c r="BR72" s="206"/>
      <c r="BS72" s="206"/>
      <c r="BT72" s="206"/>
      <c r="BU72" s="206"/>
      <c r="BV72" s="206"/>
      <c r="BW72" s="206"/>
      <c r="BX72" s="206"/>
      <c r="BY72" s="206"/>
      <c r="BZ72" s="206"/>
      <c r="CA72" s="206"/>
      <c r="CB72" s="206"/>
      <c r="CC72" s="206"/>
      <c r="CD72" s="206"/>
      <c r="CE72" s="206"/>
      <c r="CF72" s="206"/>
      <c r="CG72" s="206"/>
      <c r="CH72" s="206"/>
      <c r="CI72" s="206"/>
      <c r="CJ72" s="206"/>
      <c r="CK72" s="206"/>
      <c r="CL72" s="206"/>
      <c r="CM72" s="206"/>
      <c r="CN72" s="206"/>
      <c r="CO72" s="206"/>
      <c r="CP72" s="206"/>
      <c r="CQ72" s="206"/>
      <c r="CR72" s="206"/>
      <c r="CS72" s="206"/>
      <c r="CT72" s="206"/>
      <c r="CU72" s="206"/>
      <c r="CV72" s="197"/>
      <c r="CW72" s="197"/>
      <c r="CX72" s="197"/>
      <c r="CY72" s="197"/>
      <c r="CZ72" s="197"/>
      <c r="DA72" s="197"/>
      <c r="DB72" s="197"/>
      <c r="DC72" s="197"/>
    </row>
    <row r="73" spans="2:107" s="28" customFormat="1" outlineLevel="1">
      <c r="B73" s="217" t="s">
        <v>137</v>
      </c>
      <c r="C73" s="208"/>
      <c r="D73" s="209">
        <f t="shared" ref="D73:AI73" si="176">SUM(D74:D77)</f>
        <v>0</v>
      </c>
      <c r="E73" s="209">
        <f t="shared" si="176"/>
        <v>0</v>
      </c>
      <c r="F73" s="209">
        <f t="shared" si="176"/>
        <v>0</v>
      </c>
      <c r="G73" s="209">
        <f t="shared" si="176"/>
        <v>0</v>
      </c>
      <c r="H73" s="209">
        <f t="shared" si="176"/>
        <v>0</v>
      </c>
      <c r="I73" s="209">
        <f t="shared" si="176"/>
        <v>0</v>
      </c>
      <c r="J73" s="209">
        <f t="shared" si="176"/>
        <v>0</v>
      </c>
      <c r="K73" s="209">
        <f t="shared" si="176"/>
        <v>0</v>
      </c>
      <c r="L73" s="209">
        <f t="shared" si="176"/>
        <v>0</v>
      </c>
      <c r="M73" s="209">
        <f t="shared" si="176"/>
        <v>0</v>
      </c>
      <c r="N73" s="209">
        <f t="shared" si="176"/>
        <v>0</v>
      </c>
      <c r="O73" s="209">
        <f t="shared" si="176"/>
        <v>0</v>
      </c>
      <c r="P73" s="209">
        <f t="shared" si="176"/>
        <v>0</v>
      </c>
      <c r="Q73" s="209">
        <f t="shared" si="176"/>
        <v>0</v>
      </c>
      <c r="R73" s="209">
        <f t="shared" si="176"/>
        <v>0</v>
      </c>
      <c r="S73" s="209">
        <f t="shared" si="176"/>
        <v>0</v>
      </c>
      <c r="T73" s="209">
        <f t="shared" si="176"/>
        <v>0</v>
      </c>
      <c r="U73" s="209">
        <f t="shared" si="176"/>
        <v>0</v>
      </c>
      <c r="V73" s="209">
        <f t="shared" si="176"/>
        <v>0</v>
      </c>
      <c r="W73" s="209">
        <f t="shared" si="176"/>
        <v>0</v>
      </c>
      <c r="X73" s="209">
        <f t="shared" si="176"/>
        <v>0</v>
      </c>
      <c r="Y73" s="209">
        <f t="shared" si="176"/>
        <v>0</v>
      </c>
      <c r="Z73" s="209">
        <f t="shared" si="176"/>
        <v>0</v>
      </c>
      <c r="AA73" s="209">
        <f t="shared" si="176"/>
        <v>0</v>
      </c>
      <c r="AB73" s="209">
        <f t="shared" si="176"/>
        <v>0</v>
      </c>
      <c r="AC73" s="209">
        <f t="shared" si="176"/>
        <v>0</v>
      </c>
      <c r="AD73" s="209">
        <f t="shared" si="176"/>
        <v>0</v>
      </c>
      <c r="AE73" s="209">
        <f t="shared" si="176"/>
        <v>0</v>
      </c>
      <c r="AF73" s="209">
        <f t="shared" si="176"/>
        <v>0</v>
      </c>
      <c r="AG73" s="209">
        <f t="shared" si="176"/>
        <v>0</v>
      </c>
      <c r="AH73" s="209">
        <f t="shared" si="176"/>
        <v>0</v>
      </c>
      <c r="AI73" s="209">
        <f t="shared" si="176"/>
        <v>0</v>
      </c>
      <c r="AJ73" s="209">
        <f t="shared" ref="AJ73:BO73" si="177">SUM(AJ74:AJ77)</f>
        <v>0</v>
      </c>
      <c r="AK73" s="209">
        <f t="shared" si="177"/>
        <v>0</v>
      </c>
      <c r="AL73" s="209">
        <f t="shared" si="177"/>
        <v>0</v>
      </c>
      <c r="AM73" s="209">
        <f t="shared" si="177"/>
        <v>0</v>
      </c>
      <c r="AN73" s="209">
        <f t="shared" si="177"/>
        <v>0</v>
      </c>
      <c r="AO73" s="209">
        <f t="shared" si="177"/>
        <v>0</v>
      </c>
      <c r="AP73" s="209">
        <f t="shared" si="177"/>
        <v>0</v>
      </c>
      <c r="AQ73" s="209">
        <f t="shared" si="177"/>
        <v>0</v>
      </c>
      <c r="AR73" s="209">
        <f t="shared" si="177"/>
        <v>0</v>
      </c>
      <c r="AS73" s="209">
        <f t="shared" si="177"/>
        <v>0</v>
      </c>
      <c r="AT73" s="209">
        <f t="shared" si="177"/>
        <v>0</v>
      </c>
      <c r="AU73" s="209">
        <f t="shared" si="177"/>
        <v>0</v>
      </c>
      <c r="AV73" s="209">
        <f t="shared" si="177"/>
        <v>0</v>
      </c>
      <c r="AW73" s="209">
        <f t="shared" si="177"/>
        <v>0</v>
      </c>
      <c r="AX73" s="209">
        <f t="shared" si="177"/>
        <v>0</v>
      </c>
      <c r="AY73" s="209">
        <f t="shared" si="177"/>
        <v>0</v>
      </c>
      <c r="AZ73" s="209">
        <f t="shared" si="177"/>
        <v>0</v>
      </c>
      <c r="BA73" s="209">
        <f t="shared" si="177"/>
        <v>0</v>
      </c>
      <c r="BB73" s="209">
        <f t="shared" si="177"/>
        <v>0</v>
      </c>
      <c r="BC73" s="209">
        <f t="shared" si="177"/>
        <v>0</v>
      </c>
      <c r="BD73" s="209">
        <f t="shared" si="177"/>
        <v>0</v>
      </c>
      <c r="BE73" s="209">
        <f t="shared" si="177"/>
        <v>0</v>
      </c>
      <c r="BF73" s="209">
        <f t="shared" si="177"/>
        <v>0</v>
      </c>
      <c r="BG73" s="209">
        <f t="shared" si="177"/>
        <v>0</v>
      </c>
      <c r="BH73" s="209">
        <f t="shared" si="177"/>
        <v>0</v>
      </c>
      <c r="BI73" s="209">
        <f t="shared" si="177"/>
        <v>0</v>
      </c>
      <c r="BJ73" s="209">
        <f t="shared" si="177"/>
        <v>0</v>
      </c>
      <c r="BK73" s="209">
        <f t="shared" si="177"/>
        <v>0</v>
      </c>
      <c r="BL73" s="209">
        <f t="shared" si="177"/>
        <v>0</v>
      </c>
      <c r="BM73" s="209">
        <f t="shared" si="177"/>
        <v>0</v>
      </c>
      <c r="BN73" s="209">
        <f t="shared" si="177"/>
        <v>0</v>
      </c>
      <c r="BO73" s="209">
        <f t="shared" si="177"/>
        <v>0</v>
      </c>
      <c r="BP73" s="209">
        <f t="shared" ref="BP73:CU73" si="178">SUM(BP74:BP77)</f>
        <v>0</v>
      </c>
      <c r="BQ73" s="209">
        <f t="shared" si="178"/>
        <v>0</v>
      </c>
      <c r="BR73" s="209">
        <f t="shared" si="178"/>
        <v>0</v>
      </c>
      <c r="BS73" s="209">
        <f t="shared" si="178"/>
        <v>0</v>
      </c>
      <c r="BT73" s="209">
        <f t="shared" si="178"/>
        <v>0</v>
      </c>
      <c r="BU73" s="209">
        <f t="shared" si="178"/>
        <v>0</v>
      </c>
      <c r="BV73" s="209">
        <f t="shared" si="178"/>
        <v>0</v>
      </c>
      <c r="BW73" s="209">
        <f t="shared" si="178"/>
        <v>0</v>
      </c>
      <c r="BX73" s="209">
        <f t="shared" si="178"/>
        <v>0</v>
      </c>
      <c r="BY73" s="209">
        <f t="shared" si="178"/>
        <v>0</v>
      </c>
      <c r="BZ73" s="209">
        <f t="shared" si="178"/>
        <v>0</v>
      </c>
      <c r="CA73" s="209">
        <f t="shared" si="178"/>
        <v>0</v>
      </c>
      <c r="CB73" s="209">
        <f t="shared" si="178"/>
        <v>0</v>
      </c>
      <c r="CC73" s="209">
        <f t="shared" si="178"/>
        <v>0</v>
      </c>
      <c r="CD73" s="209">
        <f t="shared" si="178"/>
        <v>0</v>
      </c>
      <c r="CE73" s="209">
        <f t="shared" si="178"/>
        <v>0</v>
      </c>
      <c r="CF73" s="209">
        <f t="shared" si="178"/>
        <v>0</v>
      </c>
      <c r="CG73" s="209">
        <f t="shared" si="178"/>
        <v>0</v>
      </c>
      <c r="CH73" s="209">
        <f t="shared" si="178"/>
        <v>0</v>
      </c>
      <c r="CI73" s="209">
        <f t="shared" si="178"/>
        <v>0</v>
      </c>
      <c r="CJ73" s="209">
        <f t="shared" si="178"/>
        <v>0</v>
      </c>
      <c r="CK73" s="209">
        <f t="shared" si="178"/>
        <v>0</v>
      </c>
      <c r="CL73" s="209">
        <f t="shared" si="178"/>
        <v>0</v>
      </c>
      <c r="CM73" s="209">
        <f t="shared" si="178"/>
        <v>0</v>
      </c>
      <c r="CN73" s="209">
        <f t="shared" si="178"/>
        <v>0</v>
      </c>
      <c r="CO73" s="209">
        <f t="shared" si="178"/>
        <v>0</v>
      </c>
      <c r="CP73" s="209">
        <f t="shared" si="178"/>
        <v>0</v>
      </c>
      <c r="CQ73" s="209">
        <f t="shared" si="178"/>
        <v>0</v>
      </c>
      <c r="CR73" s="209">
        <f t="shared" si="178"/>
        <v>0</v>
      </c>
      <c r="CS73" s="209">
        <f t="shared" si="178"/>
        <v>0</v>
      </c>
      <c r="CT73" s="209">
        <f t="shared" si="178"/>
        <v>0</v>
      </c>
      <c r="CU73" s="209">
        <f t="shared" si="178"/>
        <v>0</v>
      </c>
      <c r="CV73" s="197"/>
      <c r="CW73" s="197"/>
      <c r="CX73" s="197"/>
      <c r="CY73" s="197"/>
      <c r="CZ73" s="197"/>
      <c r="DA73" s="197"/>
      <c r="DB73" s="197"/>
      <c r="DC73" s="197"/>
    </row>
    <row r="74" spans="2:107" s="28" customFormat="1" outlineLevel="1">
      <c r="B74" s="149" t="str">
        <f>B63</f>
        <v>SaaS Phase</v>
      </c>
      <c r="C74" s="203"/>
      <c r="D74" s="111">
        <f>C74+D79+D89</f>
        <v>0</v>
      </c>
      <c r="E74" s="111">
        <f t="shared" ref="E74:BP75" si="179">D74+E79+E89</f>
        <v>0</v>
      </c>
      <c r="F74" s="111">
        <f t="shared" si="179"/>
        <v>0</v>
      </c>
      <c r="G74" s="111">
        <f t="shared" si="179"/>
        <v>0</v>
      </c>
      <c r="H74" s="111">
        <f t="shared" si="179"/>
        <v>0</v>
      </c>
      <c r="I74" s="111">
        <f t="shared" si="179"/>
        <v>0</v>
      </c>
      <c r="J74" s="111">
        <f t="shared" si="179"/>
        <v>0</v>
      </c>
      <c r="K74" s="111">
        <f t="shared" si="179"/>
        <v>0</v>
      </c>
      <c r="L74" s="111">
        <f t="shared" si="179"/>
        <v>0</v>
      </c>
      <c r="M74" s="111">
        <f t="shared" si="179"/>
        <v>0</v>
      </c>
      <c r="N74" s="111">
        <f t="shared" si="179"/>
        <v>0</v>
      </c>
      <c r="O74" s="111">
        <f t="shared" si="179"/>
        <v>0</v>
      </c>
      <c r="P74" s="111">
        <f t="shared" si="179"/>
        <v>0</v>
      </c>
      <c r="Q74" s="111">
        <f t="shared" si="179"/>
        <v>0</v>
      </c>
      <c r="R74" s="111">
        <f t="shared" si="179"/>
        <v>0</v>
      </c>
      <c r="S74" s="111">
        <f t="shared" si="179"/>
        <v>0</v>
      </c>
      <c r="T74" s="111">
        <f t="shared" si="179"/>
        <v>0</v>
      </c>
      <c r="U74" s="111">
        <f t="shared" si="179"/>
        <v>0</v>
      </c>
      <c r="V74" s="111">
        <f t="shared" si="179"/>
        <v>0</v>
      </c>
      <c r="W74" s="111">
        <f t="shared" si="179"/>
        <v>0</v>
      </c>
      <c r="X74" s="111">
        <f t="shared" si="179"/>
        <v>0</v>
      </c>
      <c r="Y74" s="111">
        <f t="shared" si="179"/>
        <v>0</v>
      </c>
      <c r="Z74" s="111">
        <f t="shared" si="179"/>
        <v>0</v>
      </c>
      <c r="AA74" s="111">
        <f t="shared" si="179"/>
        <v>0</v>
      </c>
      <c r="AB74" s="111">
        <f t="shared" si="179"/>
        <v>0</v>
      </c>
      <c r="AC74" s="111">
        <f t="shared" si="179"/>
        <v>0</v>
      </c>
      <c r="AD74" s="111">
        <f t="shared" si="179"/>
        <v>0</v>
      </c>
      <c r="AE74" s="111">
        <f t="shared" si="179"/>
        <v>0</v>
      </c>
      <c r="AF74" s="111">
        <f t="shared" si="179"/>
        <v>0</v>
      </c>
      <c r="AG74" s="111">
        <f t="shared" si="179"/>
        <v>0</v>
      </c>
      <c r="AH74" s="111">
        <f t="shared" si="179"/>
        <v>0</v>
      </c>
      <c r="AI74" s="111">
        <f t="shared" si="179"/>
        <v>0</v>
      </c>
      <c r="AJ74" s="111">
        <f t="shared" si="179"/>
        <v>0</v>
      </c>
      <c r="AK74" s="111">
        <f t="shared" si="179"/>
        <v>0</v>
      </c>
      <c r="AL74" s="111">
        <f t="shared" si="179"/>
        <v>0</v>
      </c>
      <c r="AM74" s="111">
        <f t="shared" si="179"/>
        <v>0</v>
      </c>
      <c r="AN74" s="111">
        <f t="shared" si="179"/>
        <v>0</v>
      </c>
      <c r="AO74" s="111">
        <f t="shared" si="179"/>
        <v>0</v>
      </c>
      <c r="AP74" s="111">
        <f t="shared" si="179"/>
        <v>0</v>
      </c>
      <c r="AQ74" s="111">
        <f t="shared" si="179"/>
        <v>0</v>
      </c>
      <c r="AR74" s="111">
        <f t="shared" si="179"/>
        <v>0</v>
      </c>
      <c r="AS74" s="111">
        <f t="shared" si="179"/>
        <v>0</v>
      </c>
      <c r="AT74" s="111">
        <f t="shared" si="179"/>
        <v>0</v>
      </c>
      <c r="AU74" s="111">
        <f t="shared" si="179"/>
        <v>0</v>
      </c>
      <c r="AV74" s="111">
        <f t="shared" si="179"/>
        <v>0</v>
      </c>
      <c r="AW74" s="111">
        <f t="shared" si="179"/>
        <v>0</v>
      </c>
      <c r="AX74" s="111">
        <f t="shared" si="179"/>
        <v>0</v>
      </c>
      <c r="AY74" s="111">
        <f t="shared" si="179"/>
        <v>0</v>
      </c>
      <c r="AZ74" s="111">
        <f t="shared" si="179"/>
        <v>0</v>
      </c>
      <c r="BA74" s="111">
        <f t="shared" si="179"/>
        <v>0</v>
      </c>
      <c r="BB74" s="111">
        <f t="shared" si="179"/>
        <v>0</v>
      </c>
      <c r="BC74" s="111">
        <f t="shared" si="179"/>
        <v>0</v>
      </c>
      <c r="BD74" s="111">
        <f t="shared" si="179"/>
        <v>0</v>
      </c>
      <c r="BE74" s="111">
        <f t="shared" si="179"/>
        <v>0</v>
      </c>
      <c r="BF74" s="111">
        <f t="shared" si="179"/>
        <v>0</v>
      </c>
      <c r="BG74" s="111">
        <f t="shared" si="179"/>
        <v>0</v>
      </c>
      <c r="BH74" s="111">
        <f t="shared" si="179"/>
        <v>0</v>
      </c>
      <c r="BI74" s="111">
        <f t="shared" si="179"/>
        <v>0</v>
      </c>
      <c r="BJ74" s="111">
        <f t="shared" si="179"/>
        <v>0</v>
      </c>
      <c r="BK74" s="111">
        <f t="shared" si="179"/>
        <v>0</v>
      </c>
      <c r="BL74" s="111">
        <f t="shared" si="179"/>
        <v>0</v>
      </c>
      <c r="BM74" s="111">
        <f t="shared" si="179"/>
        <v>0</v>
      </c>
      <c r="BN74" s="111">
        <f t="shared" si="179"/>
        <v>0</v>
      </c>
      <c r="BO74" s="111">
        <f t="shared" si="179"/>
        <v>0</v>
      </c>
      <c r="BP74" s="111">
        <f t="shared" si="179"/>
        <v>0</v>
      </c>
      <c r="BQ74" s="111">
        <f t="shared" ref="BQ74:CU76" si="180">BP74+BQ79+BQ89</f>
        <v>0</v>
      </c>
      <c r="BR74" s="111">
        <f t="shared" si="180"/>
        <v>0</v>
      </c>
      <c r="BS74" s="111">
        <f t="shared" si="180"/>
        <v>0</v>
      </c>
      <c r="BT74" s="111">
        <f t="shared" si="180"/>
        <v>0</v>
      </c>
      <c r="BU74" s="111">
        <f t="shared" si="180"/>
        <v>0</v>
      </c>
      <c r="BV74" s="111">
        <f t="shared" si="180"/>
        <v>0</v>
      </c>
      <c r="BW74" s="111">
        <f t="shared" si="180"/>
        <v>0</v>
      </c>
      <c r="BX74" s="111">
        <f t="shared" si="180"/>
        <v>0</v>
      </c>
      <c r="BY74" s="111">
        <f t="shared" si="180"/>
        <v>0</v>
      </c>
      <c r="BZ74" s="111">
        <f t="shared" si="180"/>
        <v>0</v>
      </c>
      <c r="CA74" s="111">
        <f t="shared" si="180"/>
        <v>0</v>
      </c>
      <c r="CB74" s="111">
        <f t="shared" si="180"/>
        <v>0</v>
      </c>
      <c r="CC74" s="111">
        <f t="shared" si="180"/>
        <v>0</v>
      </c>
      <c r="CD74" s="111">
        <f t="shared" si="180"/>
        <v>0</v>
      </c>
      <c r="CE74" s="111">
        <f t="shared" si="180"/>
        <v>0</v>
      </c>
      <c r="CF74" s="111">
        <f t="shared" si="180"/>
        <v>0</v>
      </c>
      <c r="CG74" s="111">
        <f t="shared" si="180"/>
        <v>0</v>
      </c>
      <c r="CH74" s="111">
        <f t="shared" si="180"/>
        <v>0</v>
      </c>
      <c r="CI74" s="111">
        <f t="shared" si="180"/>
        <v>0</v>
      </c>
      <c r="CJ74" s="111">
        <f t="shared" si="180"/>
        <v>0</v>
      </c>
      <c r="CK74" s="111">
        <f t="shared" si="180"/>
        <v>0</v>
      </c>
      <c r="CL74" s="111">
        <f t="shared" si="180"/>
        <v>0</v>
      </c>
      <c r="CM74" s="111">
        <f t="shared" si="180"/>
        <v>0</v>
      </c>
      <c r="CN74" s="111">
        <f t="shared" si="180"/>
        <v>0</v>
      </c>
      <c r="CO74" s="111">
        <f t="shared" si="180"/>
        <v>0</v>
      </c>
      <c r="CP74" s="111">
        <f t="shared" si="180"/>
        <v>0</v>
      </c>
      <c r="CQ74" s="111">
        <f t="shared" si="180"/>
        <v>0</v>
      </c>
      <c r="CR74" s="111">
        <f t="shared" si="180"/>
        <v>0</v>
      </c>
      <c r="CS74" s="111">
        <f t="shared" si="180"/>
        <v>0</v>
      </c>
      <c r="CT74" s="111">
        <f t="shared" si="180"/>
        <v>0</v>
      </c>
      <c r="CU74" s="111">
        <f t="shared" si="180"/>
        <v>0</v>
      </c>
      <c r="CV74" s="197"/>
      <c r="CW74" s="197"/>
      <c r="CX74" s="197"/>
      <c r="CY74" s="197"/>
      <c r="CZ74" s="197"/>
      <c r="DA74" s="197"/>
      <c r="DB74" s="197"/>
      <c r="DC74" s="197"/>
    </row>
    <row r="75" spans="2:107" s="28" customFormat="1" outlineLevel="1">
      <c r="B75" s="149" t="str">
        <f>B64</f>
        <v>PaaS Phase</v>
      </c>
      <c r="C75" s="203"/>
      <c r="D75" s="111">
        <f t="shared" ref="D75:S76" si="181">C75+D80+D90</f>
        <v>0</v>
      </c>
      <c r="E75" s="111">
        <f t="shared" si="181"/>
        <v>0</v>
      </c>
      <c r="F75" s="111">
        <f t="shared" si="181"/>
        <v>0</v>
      </c>
      <c r="G75" s="111">
        <f t="shared" si="181"/>
        <v>0</v>
      </c>
      <c r="H75" s="111">
        <f t="shared" si="181"/>
        <v>0</v>
      </c>
      <c r="I75" s="111">
        <f t="shared" si="181"/>
        <v>0</v>
      </c>
      <c r="J75" s="111">
        <f t="shared" si="181"/>
        <v>0</v>
      </c>
      <c r="K75" s="111">
        <f t="shared" si="181"/>
        <v>0</v>
      </c>
      <c r="L75" s="111">
        <f t="shared" si="181"/>
        <v>0</v>
      </c>
      <c r="M75" s="111">
        <f t="shared" si="181"/>
        <v>0</v>
      </c>
      <c r="N75" s="111">
        <f t="shared" si="181"/>
        <v>0</v>
      </c>
      <c r="O75" s="111">
        <f t="shared" si="181"/>
        <v>0</v>
      </c>
      <c r="P75" s="111">
        <f t="shared" si="181"/>
        <v>0</v>
      </c>
      <c r="Q75" s="111">
        <f t="shared" si="181"/>
        <v>0</v>
      </c>
      <c r="R75" s="111">
        <f t="shared" si="181"/>
        <v>0</v>
      </c>
      <c r="S75" s="111">
        <f t="shared" si="181"/>
        <v>0</v>
      </c>
      <c r="T75" s="111">
        <f t="shared" si="179"/>
        <v>0</v>
      </c>
      <c r="U75" s="111">
        <f t="shared" si="179"/>
        <v>0</v>
      </c>
      <c r="V75" s="111">
        <f t="shared" si="179"/>
        <v>0</v>
      </c>
      <c r="W75" s="111">
        <f t="shared" si="179"/>
        <v>0</v>
      </c>
      <c r="X75" s="111">
        <f t="shared" si="179"/>
        <v>0</v>
      </c>
      <c r="Y75" s="111">
        <f t="shared" si="179"/>
        <v>0</v>
      </c>
      <c r="Z75" s="111">
        <f t="shared" si="179"/>
        <v>0</v>
      </c>
      <c r="AA75" s="111">
        <f t="shared" si="179"/>
        <v>0</v>
      </c>
      <c r="AB75" s="111">
        <f t="shared" si="179"/>
        <v>0</v>
      </c>
      <c r="AC75" s="111">
        <f t="shared" si="179"/>
        <v>0</v>
      </c>
      <c r="AD75" s="111">
        <f t="shared" si="179"/>
        <v>0</v>
      </c>
      <c r="AE75" s="111">
        <f t="shared" si="179"/>
        <v>0</v>
      </c>
      <c r="AF75" s="111">
        <f t="shared" si="179"/>
        <v>0</v>
      </c>
      <c r="AG75" s="111">
        <f t="shared" si="179"/>
        <v>0</v>
      </c>
      <c r="AH75" s="111">
        <f t="shared" si="179"/>
        <v>0</v>
      </c>
      <c r="AI75" s="111">
        <f t="shared" si="179"/>
        <v>0</v>
      </c>
      <c r="AJ75" s="111">
        <f t="shared" si="179"/>
        <v>0</v>
      </c>
      <c r="AK75" s="111">
        <f t="shared" si="179"/>
        <v>0</v>
      </c>
      <c r="AL75" s="111">
        <f t="shared" si="179"/>
        <v>0</v>
      </c>
      <c r="AM75" s="111">
        <f t="shared" si="179"/>
        <v>0</v>
      </c>
      <c r="AN75" s="111">
        <f t="shared" si="179"/>
        <v>0</v>
      </c>
      <c r="AO75" s="111">
        <f t="shared" si="179"/>
        <v>0</v>
      </c>
      <c r="AP75" s="111">
        <f t="shared" si="179"/>
        <v>0</v>
      </c>
      <c r="AQ75" s="111">
        <f t="shared" si="179"/>
        <v>0</v>
      </c>
      <c r="AR75" s="111">
        <f t="shared" si="179"/>
        <v>0</v>
      </c>
      <c r="AS75" s="111">
        <f t="shared" si="179"/>
        <v>0</v>
      </c>
      <c r="AT75" s="111">
        <f t="shared" si="179"/>
        <v>0</v>
      </c>
      <c r="AU75" s="111">
        <f t="shared" si="179"/>
        <v>0</v>
      </c>
      <c r="AV75" s="111">
        <f t="shared" si="179"/>
        <v>0</v>
      </c>
      <c r="AW75" s="111">
        <f t="shared" si="179"/>
        <v>0</v>
      </c>
      <c r="AX75" s="111">
        <f t="shared" si="179"/>
        <v>0</v>
      </c>
      <c r="AY75" s="111">
        <f t="shared" si="179"/>
        <v>0</v>
      </c>
      <c r="AZ75" s="111">
        <f t="shared" si="179"/>
        <v>0</v>
      </c>
      <c r="BA75" s="111">
        <f t="shared" si="179"/>
        <v>0</v>
      </c>
      <c r="BB75" s="111">
        <f t="shared" si="179"/>
        <v>0</v>
      </c>
      <c r="BC75" s="111">
        <f t="shared" si="179"/>
        <v>0</v>
      </c>
      <c r="BD75" s="111">
        <f t="shared" si="179"/>
        <v>0</v>
      </c>
      <c r="BE75" s="111">
        <f t="shared" si="179"/>
        <v>0</v>
      </c>
      <c r="BF75" s="111">
        <f t="shared" si="179"/>
        <v>0</v>
      </c>
      <c r="BG75" s="111">
        <f t="shared" si="179"/>
        <v>0</v>
      </c>
      <c r="BH75" s="111">
        <f t="shared" si="179"/>
        <v>0</v>
      </c>
      <c r="BI75" s="111">
        <f t="shared" si="179"/>
        <v>0</v>
      </c>
      <c r="BJ75" s="111">
        <f t="shared" si="179"/>
        <v>0</v>
      </c>
      <c r="BK75" s="111">
        <f t="shared" si="179"/>
        <v>0</v>
      </c>
      <c r="BL75" s="111">
        <f t="shared" si="179"/>
        <v>0</v>
      </c>
      <c r="BM75" s="111">
        <f t="shared" si="179"/>
        <v>0</v>
      </c>
      <c r="BN75" s="111">
        <f t="shared" si="179"/>
        <v>0</v>
      </c>
      <c r="BO75" s="111">
        <f t="shared" si="179"/>
        <v>0</v>
      </c>
      <c r="BP75" s="111">
        <f t="shared" si="179"/>
        <v>0</v>
      </c>
      <c r="BQ75" s="111">
        <f t="shared" si="180"/>
        <v>0</v>
      </c>
      <c r="BR75" s="111">
        <f t="shared" si="180"/>
        <v>0</v>
      </c>
      <c r="BS75" s="111">
        <f t="shared" si="180"/>
        <v>0</v>
      </c>
      <c r="BT75" s="111">
        <f t="shared" si="180"/>
        <v>0</v>
      </c>
      <c r="BU75" s="111">
        <f t="shared" si="180"/>
        <v>0</v>
      </c>
      <c r="BV75" s="111">
        <f t="shared" si="180"/>
        <v>0</v>
      </c>
      <c r="BW75" s="111">
        <f t="shared" si="180"/>
        <v>0</v>
      </c>
      <c r="BX75" s="111">
        <f t="shared" si="180"/>
        <v>0</v>
      </c>
      <c r="BY75" s="111">
        <f t="shared" si="180"/>
        <v>0</v>
      </c>
      <c r="BZ75" s="111">
        <f t="shared" si="180"/>
        <v>0</v>
      </c>
      <c r="CA75" s="111">
        <f t="shared" si="180"/>
        <v>0</v>
      </c>
      <c r="CB75" s="111">
        <f t="shared" si="180"/>
        <v>0</v>
      </c>
      <c r="CC75" s="111">
        <f t="shared" si="180"/>
        <v>0</v>
      </c>
      <c r="CD75" s="111">
        <f t="shared" si="180"/>
        <v>0</v>
      </c>
      <c r="CE75" s="111">
        <f t="shared" si="180"/>
        <v>0</v>
      </c>
      <c r="CF75" s="111">
        <f t="shared" si="180"/>
        <v>0</v>
      </c>
      <c r="CG75" s="111">
        <f t="shared" si="180"/>
        <v>0</v>
      </c>
      <c r="CH75" s="111">
        <f t="shared" si="180"/>
        <v>0</v>
      </c>
      <c r="CI75" s="111">
        <f t="shared" si="180"/>
        <v>0</v>
      </c>
      <c r="CJ75" s="111">
        <f t="shared" si="180"/>
        <v>0</v>
      </c>
      <c r="CK75" s="111">
        <f t="shared" si="180"/>
        <v>0</v>
      </c>
      <c r="CL75" s="111">
        <f t="shared" si="180"/>
        <v>0</v>
      </c>
      <c r="CM75" s="111">
        <f t="shared" si="180"/>
        <v>0</v>
      </c>
      <c r="CN75" s="111">
        <f t="shared" si="180"/>
        <v>0</v>
      </c>
      <c r="CO75" s="111">
        <f t="shared" si="180"/>
        <v>0</v>
      </c>
      <c r="CP75" s="111">
        <f t="shared" si="180"/>
        <v>0</v>
      </c>
      <c r="CQ75" s="111">
        <f t="shared" si="180"/>
        <v>0</v>
      </c>
      <c r="CR75" s="111">
        <f t="shared" si="180"/>
        <v>0</v>
      </c>
      <c r="CS75" s="111">
        <f t="shared" si="180"/>
        <v>0</v>
      </c>
      <c r="CT75" s="111">
        <f t="shared" si="180"/>
        <v>0</v>
      </c>
      <c r="CU75" s="111">
        <f t="shared" si="180"/>
        <v>0</v>
      </c>
      <c r="CV75" s="197"/>
      <c r="CW75" s="197"/>
      <c r="CX75" s="197"/>
      <c r="CY75" s="197"/>
      <c r="CZ75" s="197"/>
      <c r="DA75" s="197"/>
      <c r="DB75" s="197"/>
      <c r="DC75" s="197"/>
    </row>
    <row r="76" spans="2:107" s="28" customFormat="1" outlineLevel="1">
      <c r="B76" s="149" t="str">
        <f>B65</f>
        <v>Baas Phase</v>
      </c>
      <c r="C76" s="203"/>
      <c r="D76" s="111">
        <f t="shared" si="181"/>
        <v>0</v>
      </c>
      <c r="E76" s="111">
        <f t="shared" ref="E76:BP76" si="182">D76+E81+E91</f>
        <v>0</v>
      </c>
      <c r="F76" s="111">
        <f t="shared" si="182"/>
        <v>0</v>
      </c>
      <c r="G76" s="111">
        <f t="shared" si="182"/>
        <v>0</v>
      </c>
      <c r="H76" s="111">
        <f t="shared" si="182"/>
        <v>0</v>
      </c>
      <c r="I76" s="111">
        <f t="shared" si="182"/>
        <v>0</v>
      </c>
      <c r="J76" s="111">
        <f t="shared" si="182"/>
        <v>0</v>
      </c>
      <c r="K76" s="111">
        <f t="shared" si="182"/>
        <v>0</v>
      </c>
      <c r="L76" s="111">
        <f t="shared" si="182"/>
        <v>0</v>
      </c>
      <c r="M76" s="111">
        <f t="shared" si="182"/>
        <v>0</v>
      </c>
      <c r="N76" s="111">
        <f t="shared" si="182"/>
        <v>0</v>
      </c>
      <c r="O76" s="111">
        <f t="shared" si="182"/>
        <v>0</v>
      </c>
      <c r="P76" s="111">
        <f t="shared" si="182"/>
        <v>0</v>
      </c>
      <c r="Q76" s="111">
        <f t="shared" si="182"/>
        <v>0</v>
      </c>
      <c r="R76" s="111">
        <f t="shared" si="182"/>
        <v>0</v>
      </c>
      <c r="S76" s="111">
        <f t="shared" si="182"/>
        <v>0</v>
      </c>
      <c r="T76" s="111">
        <f t="shared" si="182"/>
        <v>0</v>
      </c>
      <c r="U76" s="111">
        <f t="shared" si="182"/>
        <v>0</v>
      </c>
      <c r="V76" s="111">
        <f t="shared" si="182"/>
        <v>0</v>
      </c>
      <c r="W76" s="111">
        <f t="shared" si="182"/>
        <v>0</v>
      </c>
      <c r="X76" s="111">
        <f t="shared" si="182"/>
        <v>0</v>
      </c>
      <c r="Y76" s="111">
        <f t="shared" si="182"/>
        <v>0</v>
      </c>
      <c r="Z76" s="111">
        <f t="shared" si="182"/>
        <v>0</v>
      </c>
      <c r="AA76" s="111">
        <f t="shared" si="182"/>
        <v>0</v>
      </c>
      <c r="AB76" s="111">
        <f t="shared" si="182"/>
        <v>0</v>
      </c>
      <c r="AC76" s="111">
        <f t="shared" si="182"/>
        <v>0</v>
      </c>
      <c r="AD76" s="111">
        <f t="shared" si="182"/>
        <v>0</v>
      </c>
      <c r="AE76" s="111">
        <f t="shared" si="182"/>
        <v>0</v>
      </c>
      <c r="AF76" s="111">
        <f t="shared" si="182"/>
        <v>0</v>
      </c>
      <c r="AG76" s="111">
        <f t="shared" si="182"/>
        <v>0</v>
      </c>
      <c r="AH76" s="111">
        <f t="shared" si="182"/>
        <v>0</v>
      </c>
      <c r="AI76" s="111">
        <f t="shared" si="182"/>
        <v>0</v>
      </c>
      <c r="AJ76" s="111">
        <f t="shared" si="182"/>
        <v>0</v>
      </c>
      <c r="AK76" s="111">
        <f t="shared" si="182"/>
        <v>0</v>
      </c>
      <c r="AL76" s="111">
        <f t="shared" si="182"/>
        <v>0</v>
      </c>
      <c r="AM76" s="111">
        <f t="shared" si="182"/>
        <v>0</v>
      </c>
      <c r="AN76" s="111">
        <f t="shared" si="182"/>
        <v>0</v>
      </c>
      <c r="AO76" s="111">
        <f t="shared" si="182"/>
        <v>0</v>
      </c>
      <c r="AP76" s="111">
        <f t="shared" si="182"/>
        <v>0</v>
      </c>
      <c r="AQ76" s="111">
        <f t="shared" si="182"/>
        <v>0</v>
      </c>
      <c r="AR76" s="111">
        <f t="shared" si="182"/>
        <v>0</v>
      </c>
      <c r="AS76" s="111">
        <f t="shared" si="182"/>
        <v>0</v>
      </c>
      <c r="AT76" s="111">
        <f t="shared" si="182"/>
        <v>0</v>
      </c>
      <c r="AU76" s="111">
        <f t="shared" si="182"/>
        <v>0</v>
      </c>
      <c r="AV76" s="111">
        <f t="shared" si="182"/>
        <v>0</v>
      </c>
      <c r="AW76" s="111">
        <f t="shared" si="182"/>
        <v>0</v>
      </c>
      <c r="AX76" s="111">
        <f t="shared" si="182"/>
        <v>0</v>
      </c>
      <c r="AY76" s="111">
        <f t="shared" si="182"/>
        <v>0</v>
      </c>
      <c r="AZ76" s="111">
        <f t="shared" si="182"/>
        <v>0</v>
      </c>
      <c r="BA76" s="111">
        <f t="shared" si="182"/>
        <v>0</v>
      </c>
      <c r="BB76" s="111">
        <f t="shared" si="182"/>
        <v>0</v>
      </c>
      <c r="BC76" s="111">
        <f t="shared" si="182"/>
        <v>0</v>
      </c>
      <c r="BD76" s="111">
        <f t="shared" si="182"/>
        <v>0</v>
      </c>
      <c r="BE76" s="111">
        <f t="shared" si="182"/>
        <v>0</v>
      </c>
      <c r="BF76" s="111">
        <f t="shared" si="182"/>
        <v>0</v>
      </c>
      <c r="BG76" s="111">
        <f t="shared" si="182"/>
        <v>0</v>
      </c>
      <c r="BH76" s="111">
        <f t="shared" si="182"/>
        <v>0</v>
      </c>
      <c r="BI76" s="111">
        <f t="shared" si="182"/>
        <v>0</v>
      </c>
      <c r="BJ76" s="111">
        <f t="shared" si="182"/>
        <v>0</v>
      </c>
      <c r="BK76" s="111">
        <f t="shared" si="182"/>
        <v>0</v>
      </c>
      <c r="BL76" s="111">
        <f t="shared" si="182"/>
        <v>0</v>
      </c>
      <c r="BM76" s="111">
        <f t="shared" si="182"/>
        <v>0</v>
      </c>
      <c r="BN76" s="111">
        <f t="shared" si="182"/>
        <v>0</v>
      </c>
      <c r="BO76" s="111">
        <f t="shared" si="182"/>
        <v>0</v>
      </c>
      <c r="BP76" s="111">
        <f t="shared" si="182"/>
        <v>0</v>
      </c>
      <c r="BQ76" s="111">
        <f t="shared" si="180"/>
        <v>0</v>
      </c>
      <c r="BR76" s="111">
        <f t="shared" si="180"/>
        <v>0</v>
      </c>
      <c r="BS76" s="111">
        <f t="shared" si="180"/>
        <v>0</v>
      </c>
      <c r="BT76" s="111">
        <f t="shared" si="180"/>
        <v>0</v>
      </c>
      <c r="BU76" s="111">
        <f t="shared" si="180"/>
        <v>0</v>
      </c>
      <c r="BV76" s="111">
        <f t="shared" si="180"/>
        <v>0</v>
      </c>
      <c r="BW76" s="111">
        <f t="shared" si="180"/>
        <v>0</v>
      </c>
      <c r="BX76" s="111">
        <f t="shared" si="180"/>
        <v>0</v>
      </c>
      <c r="BY76" s="111">
        <f t="shared" si="180"/>
        <v>0</v>
      </c>
      <c r="BZ76" s="111">
        <f t="shared" si="180"/>
        <v>0</v>
      </c>
      <c r="CA76" s="111">
        <f t="shared" si="180"/>
        <v>0</v>
      </c>
      <c r="CB76" s="111">
        <f t="shared" si="180"/>
        <v>0</v>
      </c>
      <c r="CC76" s="111">
        <f t="shared" si="180"/>
        <v>0</v>
      </c>
      <c r="CD76" s="111">
        <f t="shared" si="180"/>
        <v>0</v>
      </c>
      <c r="CE76" s="111">
        <f t="shared" si="180"/>
        <v>0</v>
      </c>
      <c r="CF76" s="111">
        <f t="shared" si="180"/>
        <v>0</v>
      </c>
      <c r="CG76" s="111">
        <f t="shared" si="180"/>
        <v>0</v>
      </c>
      <c r="CH76" s="111">
        <f t="shared" si="180"/>
        <v>0</v>
      </c>
      <c r="CI76" s="111">
        <f t="shared" si="180"/>
        <v>0</v>
      </c>
      <c r="CJ76" s="111">
        <f t="shared" si="180"/>
        <v>0</v>
      </c>
      <c r="CK76" s="111">
        <f t="shared" si="180"/>
        <v>0</v>
      </c>
      <c r="CL76" s="111">
        <f t="shared" si="180"/>
        <v>0</v>
      </c>
      <c r="CM76" s="111">
        <f t="shared" si="180"/>
        <v>0</v>
      </c>
      <c r="CN76" s="111">
        <f t="shared" si="180"/>
        <v>0</v>
      </c>
      <c r="CO76" s="111">
        <f t="shared" si="180"/>
        <v>0</v>
      </c>
      <c r="CP76" s="111">
        <f t="shared" si="180"/>
        <v>0</v>
      </c>
      <c r="CQ76" s="111">
        <f t="shared" si="180"/>
        <v>0</v>
      </c>
      <c r="CR76" s="111">
        <f t="shared" si="180"/>
        <v>0</v>
      </c>
      <c r="CS76" s="111">
        <f t="shared" si="180"/>
        <v>0</v>
      </c>
      <c r="CT76" s="111">
        <f t="shared" si="180"/>
        <v>0</v>
      </c>
      <c r="CU76" s="111">
        <f t="shared" si="180"/>
        <v>0</v>
      </c>
      <c r="CV76" s="197"/>
      <c r="CW76" s="197"/>
      <c r="CX76" s="197"/>
      <c r="CY76" s="197"/>
      <c r="CZ76" s="197"/>
      <c r="DA76" s="197"/>
      <c r="DB76" s="197"/>
      <c r="DC76" s="197"/>
    </row>
    <row r="77" spans="2:107" s="28" customFormat="1" outlineLevel="1">
      <c r="B77" s="151"/>
      <c r="C77" s="205"/>
      <c r="D77" s="206"/>
      <c r="E77" s="206"/>
      <c r="F77" s="206"/>
      <c r="G77" s="206"/>
      <c r="H77" s="206"/>
      <c r="I77" s="206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  <c r="AF77" s="206"/>
      <c r="AG77" s="206"/>
      <c r="AH77" s="206"/>
      <c r="AI77" s="206"/>
      <c r="AJ77" s="206"/>
      <c r="AK77" s="206"/>
      <c r="AL77" s="206"/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6"/>
      <c r="BD77" s="206"/>
      <c r="BE77" s="206"/>
      <c r="BF77" s="206"/>
      <c r="BG77" s="206"/>
      <c r="BH77" s="206"/>
      <c r="BI77" s="206"/>
      <c r="BJ77" s="206"/>
      <c r="BK77" s="206"/>
      <c r="BL77" s="206"/>
      <c r="BM77" s="206"/>
      <c r="BN77" s="206"/>
      <c r="BO77" s="206"/>
      <c r="BP77" s="206"/>
      <c r="BQ77" s="206"/>
      <c r="BR77" s="206"/>
      <c r="BS77" s="206"/>
      <c r="BT77" s="206"/>
      <c r="BU77" s="206"/>
      <c r="BV77" s="206"/>
      <c r="BW77" s="206"/>
      <c r="BX77" s="206"/>
      <c r="BY77" s="206"/>
      <c r="BZ77" s="206"/>
      <c r="CA77" s="206"/>
      <c r="CB77" s="206"/>
      <c r="CC77" s="206"/>
      <c r="CD77" s="206"/>
      <c r="CE77" s="206"/>
      <c r="CF77" s="206"/>
      <c r="CG77" s="206"/>
      <c r="CH77" s="206"/>
      <c r="CI77" s="206"/>
      <c r="CJ77" s="206"/>
      <c r="CK77" s="206"/>
      <c r="CL77" s="206"/>
      <c r="CM77" s="206"/>
      <c r="CN77" s="206"/>
      <c r="CO77" s="206"/>
      <c r="CP77" s="206"/>
      <c r="CQ77" s="206"/>
      <c r="CR77" s="206"/>
      <c r="CS77" s="206"/>
      <c r="CT77" s="206"/>
      <c r="CU77" s="206"/>
      <c r="CV77" s="197"/>
      <c r="CW77" s="197"/>
      <c r="CX77" s="197"/>
      <c r="CY77" s="197"/>
      <c r="CZ77" s="197"/>
      <c r="DA77" s="197"/>
      <c r="DB77" s="197"/>
      <c r="DC77" s="197"/>
    </row>
    <row r="78" spans="2:107" s="28" customFormat="1" outlineLevel="1">
      <c r="B78" s="217" t="s">
        <v>91</v>
      </c>
      <c r="C78" s="208"/>
      <c r="D78" s="209">
        <f t="shared" ref="D78:AI78" si="183">SUM(D79:D82)</f>
        <v>0</v>
      </c>
      <c r="E78" s="209">
        <f t="shared" si="183"/>
        <v>0</v>
      </c>
      <c r="F78" s="209">
        <f t="shared" si="183"/>
        <v>0</v>
      </c>
      <c r="G78" s="209">
        <f t="shared" si="183"/>
        <v>0</v>
      </c>
      <c r="H78" s="209">
        <f t="shared" si="183"/>
        <v>0</v>
      </c>
      <c r="I78" s="209">
        <f t="shared" si="183"/>
        <v>0</v>
      </c>
      <c r="J78" s="209">
        <f t="shared" si="183"/>
        <v>0</v>
      </c>
      <c r="K78" s="209">
        <f t="shared" si="183"/>
        <v>0</v>
      </c>
      <c r="L78" s="209">
        <f t="shared" si="183"/>
        <v>0</v>
      </c>
      <c r="M78" s="209">
        <f t="shared" si="183"/>
        <v>0</v>
      </c>
      <c r="N78" s="209">
        <f t="shared" si="183"/>
        <v>0</v>
      </c>
      <c r="O78" s="209">
        <f t="shared" si="183"/>
        <v>0</v>
      </c>
      <c r="P78" s="209">
        <f t="shared" si="183"/>
        <v>0</v>
      </c>
      <c r="Q78" s="209">
        <f t="shared" si="183"/>
        <v>0</v>
      </c>
      <c r="R78" s="209">
        <f t="shared" si="183"/>
        <v>0</v>
      </c>
      <c r="S78" s="209">
        <f t="shared" si="183"/>
        <v>0</v>
      </c>
      <c r="T78" s="209">
        <f t="shared" si="183"/>
        <v>0</v>
      </c>
      <c r="U78" s="209">
        <f t="shared" si="183"/>
        <v>0</v>
      </c>
      <c r="V78" s="209">
        <f t="shared" si="183"/>
        <v>0</v>
      </c>
      <c r="W78" s="209">
        <f t="shared" si="183"/>
        <v>0</v>
      </c>
      <c r="X78" s="209">
        <f t="shared" si="183"/>
        <v>0</v>
      </c>
      <c r="Y78" s="209">
        <f t="shared" si="183"/>
        <v>0</v>
      </c>
      <c r="Z78" s="209">
        <f t="shared" si="183"/>
        <v>0</v>
      </c>
      <c r="AA78" s="209">
        <f t="shared" si="183"/>
        <v>0</v>
      </c>
      <c r="AB78" s="209">
        <f t="shared" si="183"/>
        <v>0</v>
      </c>
      <c r="AC78" s="209">
        <f t="shared" si="183"/>
        <v>0</v>
      </c>
      <c r="AD78" s="209">
        <f t="shared" si="183"/>
        <v>0</v>
      </c>
      <c r="AE78" s="209">
        <f t="shared" si="183"/>
        <v>0</v>
      </c>
      <c r="AF78" s="209">
        <f t="shared" si="183"/>
        <v>0</v>
      </c>
      <c r="AG78" s="209">
        <f t="shared" si="183"/>
        <v>0</v>
      </c>
      <c r="AH78" s="209">
        <f t="shared" si="183"/>
        <v>0</v>
      </c>
      <c r="AI78" s="209">
        <f t="shared" si="183"/>
        <v>0</v>
      </c>
      <c r="AJ78" s="209">
        <f t="shared" ref="AJ78:BO78" si="184">SUM(AJ79:AJ82)</f>
        <v>0</v>
      </c>
      <c r="AK78" s="209">
        <f t="shared" si="184"/>
        <v>0</v>
      </c>
      <c r="AL78" s="209">
        <f t="shared" si="184"/>
        <v>0</v>
      </c>
      <c r="AM78" s="209">
        <f t="shared" si="184"/>
        <v>0</v>
      </c>
      <c r="AN78" s="209">
        <f t="shared" si="184"/>
        <v>0</v>
      </c>
      <c r="AO78" s="209">
        <f t="shared" si="184"/>
        <v>0</v>
      </c>
      <c r="AP78" s="209">
        <f t="shared" si="184"/>
        <v>0</v>
      </c>
      <c r="AQ78" s="209">
        <f t="shared" si="184"/>
        <v>0</v>
      </c>
      <c r="AR78" s="209">
        <f t="shared" si="184"/>
        <v>0</v>
      </c>
      <c r="AS78" s="209">
        <f t="shared" si="184"/>
        <v>0</v>
      </c>
      <c r="AT78" s="209">
        <f t="shared" si="184"/>
        <v>0</v>
      </c>
      <c r="AU78" s="209">
        <f t="shared" si="184"/>
        <v>0</v>
      </c>
      <c r="AV78" s="209">
        <f t="shared" si="184"/>
        <v>0</v>
      </c>
      <c r="AW78" s="209">
        <f t="shared" si="184"/>
        <v>0</v>
      </c>
      <c r="AX78" s="209">
        <f t="shared" si="184"/>
        <v>0</v>
      </c>
      <c r="AY78" s="209">
        <f t="shared" si="184"/>
        <v>0</v>
      </c>
      <c r="AZ78" s="209">
        <f t="shared" si="184"/>
        <v>0</v>
      </c>
      <c r="BA78" s="209">
        <f t="shared" si="184"/>
        <v>0</v>
      </c>
      <c r="BB78" s="209">
        <f t="shared" si="184"/>
        <v>0</v>
      </c>
      <c r="BC78" s="209">
        <f t="shared" si="184"/>
        <v>0</v>
      </c>
      <c r="BD78" s="209">
        <f t="shared" si="184"/>
        <v>0</v>
      </c>
      <c r="BE78" s="209">
        <f t="shared" si="184"/>
        <v>0</v>
      </c>
      <c r="BF78" s="209">
        <f t="shared" si="184"/>
        <v>0</v>
      </c>
      <c r="BG78" s="209">
        <f t="shared" si="184"/>
        <v>0</v>
      </c>
      <c r="BH78" s="209">
        <f t="shared" si="184"/>
        <v>0</v>
      </c>
      <c r="BI78" s="209">
        <f t="shared" si="184"/>
        <v>0</v>
      </c>
      <c r="BJ78" s="209">
        <f t="shared" si="184"/>
        <v>0</v>
      </c>
      <c r="BK78" s="209">
        <f t="shared" si="184"/>
        <v>0</v>
      </c>
      <c r="BL78" s="209">
        <f t="shared" si="184"/>
        <v>0</v>
      </c>
      <c r="BM78" s="209">
        <f t="shared" si="184"/>
        <v>0</v>
      </c>
      <c r="BN78" s="209">
        <f t="shared" si="184"/>
        <v>0</v>
      </c>
      <c r="BO78" s="209">
        <f t="shared" si="184"/>
        <v>0</v>
      </c>
      <c r="BP78" s="209">
        <f t="shared" ref="BP78:CU78" si="185">SUM(BP79:BP82)</f>
        <v>0</v>
      </c>
      <c r="BQ78" s="209">
        <f t="shared" si="185"/>
        <v>0</v>
      </c>
      <c r="BR78" s="209">
        <f t="shared" si="185"/>
        <v>0</v>
      </c>
      <c r="BS78" s="209">
        <f t="shared" si="185"/>
        <v>0</v>
      </c>
      <c r="BT78" s="209">
        <f t="shared" si="185"/>
        <v>0</v>
      </c>
      <c r="BU78" s="209">
        <f t="shared" si="185"/>
        <v>0</v>
      </c>
      <c r="BV78" s="209">
        <f t="shared" si="185"/>
        <v>0</v>
      </c>
      <c r="BW78" s="209">
        <f t="shared" si="185"/>
        <v>0</v>
      </c>
      <c r="BX78" s="209">
        <f t="shared" si="185"/>
        <v>0</v>
      </c>
      <c r="BY78" s="209">
        <f t="shared" si="185"/>
        <v>0</v>
      </c>
      <c r="BZ78" s="209">
        <f t="shared" si="185"/>
        <v>0</v>
      </c>
      <c r="CA78" s="209">
        <f t="shared" si="185"/>
        <v>0</v>
      </c>
      <c r="CB78" s="209">
        <f t="shared" si="185"/>
        <v>0</v>
      </c>
      <c r="CC78" s="209">
        <f t="shared" si="185"/>
        <v>0</v>
      </c>
      <c r="CD78" s="209">
        <f t="shared" si="185"/>
        <v>0</v>
      </c>
      <c r="CE78" s="209">
        <f t="shared" si="185"/>
        <v>0</v>
      </c>
      <c r="CF78" s="209">
        <f t="shared" si="185"/>
        <v>0</v>
      </c>
      <c r="CG78" s="209">
        <f t="shared" si="185"/>
        <v>0</v>
      </c>
      <c r="CH78" s="209">
        <f t="shared" si="185"/>
        <v>0</v>
      </c>
      <c r="CI78" s="209">
        <f t="shared" si="185"/>
        <v>0</v>
      </c>
      <c r="CJ78" s="209">
        <f t="shared" si="185"/>
        <v>0</v>
      </c>
      <c r="CK78" s="209">
        <f t="shared" si="185"/>
        <v>0</v>
      </c>
      <c r="CL78" s="209">
        <f t="shared" si="185"/>
        <v>0</v>
      </c>
      <c r="CM78" s="209">
        <f t="shared" si="185"/>
        <v>0</v>
      </c>
      <c r="CN78" s="209">
        <f t="shared" si="185"/>
        <v>0</v>
      </c>
      <c r="CO78" s="209">
        <f t="shared" si="185"/>
        <v>0</v>
      </c>
      <c r="CP78" s="209">
        <f t="shared" si="185"/>
        <v>0</v>
      </c>
      <c r="CQ78" s="209">
        <f t="shared" si="185"/>
        <v>0</v>
      </c>
      <c r="CR78" s="209">
        <f t="shared" si="185"/>
        <v>0</v>
      </c>
      <c r="CS78" s="209">
        <f t="shared" si="185"/>
        <v>0</v>
      </c>
      <c r="CT78" s="209">
        <f t="shared" si="185"/>
        <v>0</v>
      </c>
      <c r="CU78" s="209">
        <f t="shared" si="185"/>
        <v>0</v>
      </c>
      <c r="CV78" s="197"/>
      <c r="CW78" s="197"/>
      <c r="CX78" s="197"/>
      <c r="CY78" s="197"/>
      <c r="CZ78" s="197"/>
      <c r="DA78" s="197"/>
      <c r="DB78" s="197"/>
      <c r="DC78" s="197"/>
    </row>
    <row r="79" spans="2:107" s="28" customFormat="1" outlineLevel="1">
      <c r="B79" s="149" t="str">
        <f>B74</f>
        <v>SaaS Phase</v>
      </c>
      <c r="C79" s="203"/>
      <c r="D79" s="111">
        <f>IF(D$60=Assumptions!$D$30,Assumptions!$D$29,0)</f>
        <v>0</v>
      </c>
      <c r="E79" s="111">
        <f>IF(E$60=Assumptions!$D$30,Assumptions!$D$29,0)</f>
        <v>0</v>
      </c>
      <c r="F79" s="111">
        <f>IF(F$60=Assumptions!$D$30,Assumptions!$D$29,0)</f>
        <v>0</v>
      </c>
      <c r="G79" s="111">
        <f>IF(G$60=Assumptions!$D$30,Assumptions!$D$29,0)</f>
        <v>0</v>
      </c>
      <c r="H79" s="111">
        <f>IF(H$60=Assumptions!$D$30,Assumptions!$D$29,0)</f>
        <v>0</v>
      </c>
      <c r="I79" s="111">
        <f>IF(I$60=Assumptions!$D$30,Assumptions!$D$29,0)</f>
        <v>0</v>
      </c>
      <c r="J79" s="111">
        <f>IF(J$60=Assumptions!$D$30,Assumptions!$D$29,0)</f>
        <v>0</v>
      </c>
      <c r="K79" s="111">
        <f>IF(K$60=Assumptions!$D$30,Assumptions!$D$29,0)</f>
        <v>0</v>
      </c>
      <c r="L79" s="111">
        <f>IF(L$60=Assumptions!$D$30,Assumptions!$D$29,0)</f>
        <v>0</v>
      </c>
      <c r="M79" s="111">
        <f>IF(M$60=Assumptions!$D$30,Assumptions!$D$29,0)</f>
        <v>0</v>
      </c>
      <c r="N79" s="111">
        <f>IF(N$60=Assumptions!$D$30,Assumptions!$D$29,0)</f>
        <v>0</v>
      </c>
      <c r="O79" s="111">
        <f>IF(O$60=Assumptions!$D$30,Assumptions!$D$29,0)</f>
        <v>0</v>
      </c>
      <c r="P79" s="111">
        <f>IF(P$60=Assumptions!$D$30,Assumptions!$D$29,0)</f>
        <v>0</v>
      </c>
      <c r="Q79" s="111">
        <f>IF(Q$60=Assumptions!$D$30,Assumptions!$D$29,0)</f>
        <v>0</v>
      </c>
      <c r="R79" s="111">
        <f>IF(R$60=Assumptions!$D$30,Assumptions!$D$29,0)</f>
        <v>0</v>
      </c>
      <c r="S79" s="111">
        <f>IF(S$60=Assumptions!$D$30,Assumptions!$D$29,0)</f>
        <v>0</v>
      </c>
      <c r="T79" s="111">
        <f>IF(T$60=Assumptions!$D$30,Assumptions!$D$29,0)</f>
        <v>0</v>
      </c>
      <c r="U79" s="111">
        <f>IF(U$60=Assumptions!$D$30,Assumptions!$D$29,0)</f>
        <v>0</v>
      </c>
      <c r="V79" s="111">
        <f>IF(V$60=Assumptions!$D$30,Assumptions!$D$29,0)</f>
        <v>0</v>
      </c>
      <c r="W79" s="111">
        <f>IF(W$60=Assumptions!$D$30,Assumptions!$D$29,0)</f>
        <v>0</v>
      </c>
      <c r="X79" s="111">
        <f>IF(X$60=Assumptions!$D$30,Assumptions!$D$29,0)</f>
        <v>0</v>
      </c>
      <c r="Y79" s="111">
        <f>IF(Y$60=Assumptions!$D$30,Assumptions!$D$29,0)</f>
        <v>0</v>
      </c>
      <c r="Z79" s="111">
        <f>IF(Z$60=Assumptions!$D$30,Assumptions!$D$29,0)</f>
        <v>0</v>
      </c>
      <c r="AA79" s="111">
        <f>IF(AA$60=Assumptions!$D$30,Assumptions!$D$29,0)</f>
        <v>0</v>
      </c>
      <c r="AB79" s="111">
        <f>IF(AB$60=Assumptions!$D$30,Assumptions!$D$29,0)</f>
        <v>0</v>
      </c>
      <c r="AC79" s="111">
        <f>IF(AC$60=Assumptions!$D$30,Assumptions!$D$29,0)</f>
        <v>0</v>
      </c>
      <c r="AD79" s="111">
        <f>IF(AD$60=Assumptions!$D$30,Assumptions!$D$29,0)</f>
        <v>0</v>
      </c>
      <c r="AE79" s="111">
        <f>IF(AE$60=Assumptions!$D$30,Assumptions!$D$29,0)</f>
        <v>0</v>
      </c>
      <c r="AF79" s="111">
        <f>IF(AF$60=Assumptions!$D$30,Assumptions!$D$29,0)</f>
        <v>0</v>
      </c>
      <c r="AG79" s="111">
        <f>IF(AG$60=Assumptions!$D$30,Assumptions!$D$29,0)</f>
        <v>0</v>
      </c>
      <c r="AH79" s="111">
        <f>IF(AH$60=Assumptions!$D$30,Assumptions!$D$29,0)</f>
        <v>0</v>
      </c>
      <c r="AI79" s="111">
        <f>IF(AI$60=Assumptions!$D$30,Assumptions!$D$29,0)</f>
        <v>0</v>
      </c>
      <c r="AJ79" s="111">
        <f>IF(AJ$60=Assumptions!$D$30,Assumptions!$D$29,0)</f>
        <v>0</v>
      </c>
      <c r="AK79" s="111">
        <f>IF(AK$60=Assumptions!$D$30,Assumptions!$D$29,0)</f>
        <v>0</v>
      </c>
      <c r="AL79" s="111">
        <f>IF(AL$60=Assumptions!$D$30,Assumptions!$D$29,0)</f>
        <v>0</v>
      </c>
      <c r="AM79" s="111">
        <f>IF(AM$60=Assumptions!$D$30,Assumptions!$D$29,0)</f>
        <v>0</v>
      </c>
      <c r="AN79" s="111">
        <f>IF(AN$60=Assumptions!$D$30,Assumptions!$D$29,0)</f>
        <v>0</v>
      </c>
      <c r="AO79" s="111">
        <f>IF(AO$60=Assumptions!$D$30,Assumptions!$D$29,0)</f>
        <v>0</v>
      </c>
      <c r="AP79" s="111">
        <f>IF(AP$60=Assumptions!$D$30,Assumptions!$D$29,0)</f>
        <v>0</v>
      </c>
      <c r="AQ79" s="111">
        <f>IF(AQ$60=Assumptions!$D$30,Assumptions!$D$29,0)</f>
        <v>0</v>
      </c>
      <c r="AR79" s="111">
        <f>IF(AR$60=Assumptions!$D$30,Assumptions!$D$29,0)</f>
        <v>0</v>
      </c>
      <c r="AS79" s="111">
        <f>IF(AS$60=Assumptions!$D$30,Assumptions!$D$29,0)</f>
        <v>0</v>
      </c>
      <c r="AT79" s="111">
        <f>IF(AT$60=Assumptions!$D$30,Assumptions!$D$29,0)</f>
        <v>0</v>
      </c>
      <c r="AU79" s="111">
        <f>IF(AU$60=Assumptions!$D$30,Assumptions!$D$29,0)</f>
        <v>0</v>
      </c>
      <c r="AV79" s="111">
        <f>IF(AV$60=Assumptions!$D$30,Assumptions!$D$29,0)</f>
        <v>0</v>
      </c>
      <c r="AW79" s="111">
        <f>IF(AW$60=Assumptions!$D$30,Assumptions!$D$29,0)</f>
        <v>0</v>
      </c>
      <c r="AX79" s="111">
        <f>IF(AX$60=Assumptions!$D$30,Assumptions!$D$29,0)</f>
        <v>0</v>
      </c>
      <c r="AY79" s="111">
        <f>IF(AY$60=Assumptions!$D$30,Assumptions!$D$29,0)</f>
        <v>0</v>
      </c>
      <c r="AZ79" s="111">
        <f>IF(AZ$60=Assumptions!$D$30,Assumptions!$D$29,0)</f>
        <v>0</v>
      </c>
      <c r="BA79" s="111">
        <f>IF(BA$60=Assumptions!$D$30,Assumptions!$D$29,0)</f>
        <v>0</v>
      </c>
      <c r="BB79" s="111">
        <f>IF(BB$60=Assumptions!$D$30,Assumptions!$D$29,0)</f>
        <v>0</v>
      </c>
      <c r="BC79" s="111">
        <f>IF(BC$60=Assumptions!$D$30,Assumptions!$D$29,0)</f>
        <v>0</v>
      </c>
      <c r="BD79" s="111">
        <f>IF(BD$60=Assumptions!$D$30,Assumptions!$D$29,0)</f>
        <v>0</v>
      </c>
      <c r="BE79" s="111">
        <f>IF(BE$60=Assumptions!$D$30,Assumptions!$D$29,0)</f>
        <v>0</v>
      </c>
      <c r="BF79" s="111">
        <f>IF(BF$60=Assumptions!$D$30,Assumptions!$D$29,0)</f>
        <v>0</v>
      </c>
      <c r="BG79" s="111">
        <f>IF(BG$60=Assumptions!$D$30,Assumptions!$D$29,0)</f>
        <v>0</v>
      </c>
      <c r="BH79" s="111">
        <f>IF(BH$60=Assumptions!$D$30,Assumptions!$D$29,0)</f>
        <v>0</v>
      </c>
      <c r="BI79" s="111">
        <f>IF(BI$60=Assumptions!$D$30,Assumptions!$D$29,0)</f>
        <v>0</v>
      </c>
      <c r="BJ79" s="111">
        <f>IF(BJ$60=Assumptions!$D$30,Assumptions!$D$29,0)</f>
        <v>0</v>
      </c>
      <c r="BK79" s="111">
        <f>IF(BK$60=Assumptions!$D$30,Assumptions!$D$29,0)</f>
        <v>0</v>
      </c>
      <c r="BL79" s="111">
        <f>IF(BL$60=Assumptions!$D$30,Assumptions!$D$29,0)</f>
        <v>0</v>
      </c>
      <c r="BM79" s="111">
        <f>IF(BM$60=Assumptions!$D$30,Assumptions!$D$29,0)</f>
        <v>0</v>
      </c>
      <c r="BN79" s="111">
        <f>IF(BN$60=Assumptions!$D$30,Assumptions!$D$29,0)</f>
        <v>0</v>
      </c>
      <c r="BO79" s="111">
        <f>IF(BO$60=Assumptions!$D$30,Assumptions!$D$29,0)</f>
        <v>0</v>
      </c>
      <c r="BP79" s="111">
        <f>IF(BP$60=Assumptions!$D$30,Assumptions!$D$29,0)</f>
        <v>0</v>
      </c>
      <c r="BQ79" s="111">
        <f>IF(BQ$60=Assumptions!$D$30,Assumptions!$D$29,0)</f>
        <v>0</v>
      </c>
      <c r="BR79" s="111">
        <f>IF(BR$60=Assumptions!$D$30,Assumptions!$D$29,0)</f>
        <v>0</v>
      </c>
      <c r="BS79" s="111">
        <f>IF(BS$60=Assumptions!$D$30,Assumptions!$D$29,0)</f>
        <v>0</v>
      </c>
      <c r="BT79" s="111">
        <f>IF(BT$60=Assumptions!$D$30,Assumptions!$D$29,0)</f>
        <v>0</v>
      </c>
      <c r="BU79" s="111">
        <f>IF(BU$60=Assumptions!$D$30,Assumptions!$D$29,0)</f>
        <v>0</v>
      </c>
      <c r="BV79" s="111">
        <f>IF(BV$60=Assumptions!$D$30,Assumptions!$D$29,0)</f>
        <v>0</v>
      </c>
      <c r="BW79" s="111">
        <f>IF(BW$60=Assumptions!$D$30,Assumptions!$D$29,0)</f>
        <v>0</v>
      </c>
      <c r="BX79" s="111">
        <f>IF(BX$60=Assumptions!$D$30,Assumptions!$D$29,0)</f>
        <v>0</v>
      </c>
      <c r="BY79" s="111">
        <f>IF(BY$60=Assumptions!$D$30,Assumptions!$D$29,0)</f>
        <v>0</v>
      </c>
      <c r="BZ79" s="111">
        <f>IF(BZ$60=Assumptions!$D$30,Assumptions!$D$29,0)</f>
        <v>0</v>
      </c>
      <c r="CA79" s="111">
        <f>IF(CA$60=Assumptions!$D$30,Assumptions!$D$29,0)</f>
        <v>0</v>
      </c>
      <c r="CB79" s="111">
        <f>IF(CB$60=Assumptions!$D$30,Assumptions!$D$29,0)</f>
        <v>0</v>
      </c>
      <c r="CC79" s="111">
        <f>IF(CC$60=Assumptions!$D$30,Assumptions!$D$29,0)</f>
        <v>0</v>
      </c>
      <c r="CD79" s="111">
        <f>IF(CD$60=Assumptions!$D$30,Assumptions!$D$29,0)</f>
        <v>0</v>
      </c>
      <c r="CE79" s="111">
        <f>IF(CE$60=Assumptions!$D$30,Assumptions!$D$29,0)</f>
        <v>0</v>
      </c>
      <c r="CF79" s="111">
        <f>IF(CF$60=Assumptions!$D$30,Assumptions!$D$29,0)</f>
        <v>0</v>
      </c>
      <c r="CG79" s="111">
        <f>IF(CG$60=Assumptions!$D$30,Assumptions!$D$29,0)</f>
        <v>0</v>
      </c>
      <c r="CH79" s="111">
        <f>IF(CH$60=Assumptions!$D$30,Assumptions!$D$29,0)</f>
        <v>0</v>
      </c>
      <c r="CI79" s="111">
        <f>IF(CI$60=Assumptions!$D$30,Assumptions!$D$29,0)</f>
        <v>0</v>
      </c>
      <c r="CJ79" s="111">
        <f>IF(CJ$60=Assumptions!$D$30,Assumptions!$D$29,0)</f>
        <v>0</v>
      </c>
      <c r="CK79" s="111">
        <f>IF(CK$60=Assumptions!$D$30,Assumptions!$D$29,0)</f>
        <v>0</v>
      </c>
      <c r="CL79" s="111">
        <f>IF(CL$60=Assumptions!$D$30,Assumptions!$D$29,0)</f>
        <v>0</v>
      </c>
      <c r="CM79" s="111">
        <f>IF(CM$60=Assumptions!$D$30,Assumptions!$D$29,0)</f>
        <v>0</v>
      </c>
      <c r="CN79" s="111">
        <f>IF(CN$60=Assumptions!$D$30,Assumptions!$D$29,0)</f>
        <v>0</v>
      </c>
      <c r="CO79" s="111">
        <f>IF(CO$60=Assumptions!$D$30,Assumptions!$D$29,0)</f>
        <v>0</v>
      </c>
      <c r="CP79" s="111">
        <f>IF(CP$60=Assumptions!$D$30,Assumptions!$D$29,0)</f>
        <v>0</v>
      </c>
      <c r="CQ79" s="111">
        <f>IF(CQ$60=Assumptions!$D$30,Assumptions!$D$29,0)</f>
        <v>0</v>
      </c>
      <c r="CR79" s="111">
        <f>IF(CR$60=Assumptions!$D$30,Assumptions!$D$29,0)</f>
        <v>0</v>
      </c>
      <c r="CS79" s="111">
        <f>IF(CS$60=Assumptions!$D$30,Assumptions!$D$29,0)</f>
        <v>0</v>
      </c>
      <c r="CT79" s="111">
        <f>IF(CT$60=Assumptions!$D$30,Assumptions!$D$29,0)</f>
        <v>0</v>
      </c>
      <c r="CU79" s="111">
        <f>IF(CU$60=Assumptions!$D$30,Assumptions!$D$29,0)</f>
        <v>0</v>
      </c>
      <c r="CV79" s="197"/>
      <c r="CW79" s="197"/>
      <c r="CX79" s="197"/>
      <c r="CY79" s="197"/>
      <c r="CZ79" s="197"/>
      <c r="DA79" s="197"/>
      <c r="DB79" s="197"/>
      <c r="DC79" s="197"/>
    </row>
    <row r="80" spans="2:107" s="28" customFormat="1" outlineLevel="1">
      <c r="B80" s="149" t="str">
        <f t="shared" ref="B80:B81" si="186">B75</f>
        <v>PaaS Phase</v>
      </c>
      <c r="C80" s="203"/>
      <c r="D80" s="111">
        <f>IF(D$60=Assumptions!$E$30,Assumptions!$E$29,0)</f>
        <v>0</v>
      </c>
      <c r="E80" s="111">
        <f>IF(E$60=Assumptions!$E$30,Assumptions!$E$29,0)</f>
        <v>0</v>
      </c>
      <c r="F80" s="111">
        <f>IF(F$60=Assumptions!$E$30,Assumptions!$E$29,0)</f>
        <v>0</v>
      </c>
      <c r="G80" s="111">
        <f>IF(G$60=Assumptions!$E$30,Assumptions!$E$29,0)</f>
        <v>0</v>
      </c>
      <c r="H80" s="111">
        <f>IF(H$60=Assumptions!$E$30,Assumptions!$E$29,0)</f>
        <v>0</v>
      </c>
      <c r="I80" s="111">
        <f>IF(I$60=Assumptions!$E$30,Assumptions!$E$29,0)</f>
        <v>0</v>
      </c>
      <c r="J80" s="111">
        <f>IF(J$60=Assumptions!$E$30,Assumptions!$E$29,0)</f>
        <v>0</v>
      </c>
      <c r="K80" s="111">
        <f>IF(K$60=Assumptions!$E$30,Assumptions!$E$29,0)</f>
        <v>0</v>
      </c>
      <c r="L80" s="111">
        <f>IF(L$60=Assumptions!$E$30,Assumptions!$E$29,0)</f>
        <v>0</v>
      </c>
      <c r="M80" s="111">
        <f>IF(M$60=Assumptions!$E$30,Assumptions!$E$29,0)</f>
        <v>0</v>
      </c>
      <c r="N80" s="111">
        <f>IF(N$60=Assumptions!$E$30,Assumptions!$E$29,0)</f>
        <v>0</v>
      </c>
      <c r="O80" s="111">
        <f>IF(O$60=Assumptions!$E$30,Assumptions!$E$29,0)</f>
        <v>0</v>
      </c>
      <c r="P80" s="111">
        <f>IF(P$60=Assumptions!$E$30,Assumptions!$E$29,0)</f>
        <v>0</v>
      </c>
      <c r="Q80" s="111">
        <f>IF(Q$60=Assumptions!$E$30,Assumptions!$E$29,0)</f>
        <v>0</v>
      </c>
      <c r="R80" s="111">
        <f>IF(R$60=Assumptions!$E$30,Assumptions!$E$29,0)</f>
        <v>0</v>
      </c>
      <c r="S80" s="111">
        <f>IF(S$60=Assumptions!$E$30,Assumptions!$E$29,0)</f>
        <v>0</v>
      </c>
      <c r="T80" s="111">
        <f>IF(T$60=Assumptions!$E$30,Assumptions!$E$29,0)</f>
        <v>0</v>
      </c>
      <c r="U80" s="111">
        <f>IF(U$60=Assumptions!$E$30,Assumptions!$E$29,0)</f>
        <v>0</v>
      </c>
      <c r="V80" s="111">
        <f>IF(V$60=Assumptions!$E$30,Assumptions!$E$29,0)</f>
        <v>0</v>
      </c>
      <c r="W80" s="111">
        <f>IF(W$60=Assumptions!$E$30,Assumptions!$E$29,0)</f>
        <v>0</v>
      </c>
      <c r="X80" s="111">
        <f>IF(X$60=Assumptions!$E$30,Assumptions!$E$29,0)</f>
        <v>0</v>
      </c>
      <c r="Y80" s="111">
        <f>IF(Y$60=Assumptions!$E$30,Assumptions!$E$29,0)</f>
        <v>0</v>
      </c>
      <c r="Z80" s="111">
        <f>IF(Z$60=Assumptions!$E$30,Assumptions!$E$29,0)</f>
        <v>0</v>
      </c>
      <c r="AA80" s="111">
        <f>IF(AA$60=Assumptions!$E$30,Assumptions!$E$29,0)</f>
        <v>0</v>
      </c>
      <c r="AB80" s="111">
        <f>IF(AB$60=Assumptions!$E$30,Assumptions!$E$29,0)</f>
        <v>0</v>
      </c>
      <c r="AC80" s="111">
        <f>IF(AC$60=Assumptions!$E$30,Assumptions!$E$29,0)</f>
        <v>0</v>
      </c>
      <c r="AD80" s="111">
        <f>IF(AD$60=Assumptions!$E$30,Assumptions!$E$29,0)</f>
        <v>0</v>
      </c>
      <c r="AE80" s="111">
        <f>IF(AE$60=Assumptions!$E$30,Assumptions!$E$29,0)</f>
        <v>0</v>
      </c>
      <c r="AF80" s="111">
        <f>IF(AF$60=Assumptions!$E$30,Assumptions!$E$29,0)</f>
        <v>0</v>
      </c>
      <c r="AG80" s="111">
        <f>IF(AG$60=Assumptions!$E$30,Assumptions!$E$29,0)</f>
        <v>0</v>
      </c>
      <c r="AH80" s="111">
        <f>IF(AH$60=Assumptions!$E$30,Assumptions!$E$29,0)</f>
        <v>0</v>
      </c>
      <c r="AI80" s="111">
        <f>IF(AI$60=Assumptions!$E$30,Assumptions!$E$29,0)</f>
        <v>0</v>
      </c>
      <c r="AJ80" s="111">
        <f>IF(AJ$60=Assumptions!$E$30,Assumptions!$E$29,0)</f>
        <v>0</v>
      </c>
      <c r="AK80" s="111">
        <f>IF(AK$60=Assumptions!$E$30,Assumptions!$E$29,0)</f>
        <v>0</v>
      </c>
      <c r="AL80" s="111">
        <f>IF(AL$60=Assumptions!$E$30,Assumptions!$E$29,0)</f>
        <v>0</v>
      </c>
      <c r="AM80" s="111">
        <f>IF(AM$60=Assumptions!$E$30,Assumptions!$E$29,0)</f>
        <v>0</v>
      </c>
      <c r="AN80" s="111">
        <f>IF(AN$60=Assumptions!$E$30,Assumptions!$E$29,0)</f>
        <v>0</v>
      </c>
      <c r="AO80" s="111">
        <f>IF(AO$60=Assumptions!$E$30,Assumptions!$E$29,0)</f>
        <v>0</v>
      </c>
      <c r="AP80" s="111">
        <f>IF(AP$60=Assumptions!$E$30,Assumptions!$E$29,0)</f>
        <v>0</v>
      </c>
      <c r="AQ80" s="111">
        <f>IF(AQ$60=Assumptions!$E$30,Assumptions!$E$29,0)</f>
        <v>0</v>
      </c>
      <c r="AR80" s="111">
        <f>IF(AR$60=Assumptions!$E$30,Assumptions!$E$29,0)</f>
        <v>0</v>
      </c>
      <c r="AS80" s="111">
        <f>IF(AS$60=Assumptions!$E$30,Assumptions!$E$29,0)</f>
        <v>0</v>
      </c>
      <c r="AT80" s="111">
        <f>IF(AT$60=Assumptions!$E$30,Assumptions!$E$29,0)</f>
        <v>0</v>
      </c>
      <c r="AU80" s="111">
        <f>IF(AU$60=Assumptions!$E$30,Assumptions!$E$29,0)</f>
        <v>0</v>
      </c>
      <c r="AV80" s="111">
        <f>IF(AV$60=Assumptions!$E$30,Assumptions!$E$29,0)</f>
        <v>0</v>
      </c>
      <c r="AW80" s="111">
        <f>IF(AW$60=Assumptions!$E$30,Assumptions!$E$29,0)</f>
        <v>0</v>
      </c>
      <c r="AX80" s="111">
        <f>IF(AX$60=Assumptions!$E$30,Assumptions!$E$29,0)</f>
        <v>0</v>
      </c>
      <c r="AY80" s="111">
        <f>IF(AY$60=Assumptions!$E$30,Assumptions!$E$29,0)</f>
        <v>0</v>
      </c>
      <c r="AZ80" s="111">
        <f>IF(AZ$60=Assumptions!$E$30,Assumptions!$E$29,0)</f>
        <v>0</v>
      </c>
      <c r="BA80" s="111">
        <f>IF(BA$60=Assumptions!$E$30,Assumptions!$E$29,0)</f>
        <v>0</v>
      </c>
      <c r="BB80" s="111">
        <f>IF(BB$60=Assumptions!$E$30,Assumptions!$E$29,0)</f>
        <v>0</v>
      </c>
      <c r="BC80" s="111">
        <f>IF(BC$60=Assumptions!$E$30,Assumptions!$E$29,0)</f>
        <v>0</v>
      </c>
      <c r="BD80" s="111">
        <f>IF(BD$60=Assumptions!$E$30,Assumptions!$E$29,0)</f>
        <v>0</v>
      </c>
      <c r="BE80" s="111">
        <f>IF(BE$60=Assumptions!$E$30,Assumptions!$E$29,0)</f>
        <v>0</v>
      </c>
      <c r="BF80" s="111">
        <f>IF(BF$60=Assumptions!$E$30,Assumptions!$E$29,0)</f>
        <v>0</v>
      </c>
      <c r="BG80" s="111">
        <f>IF(BG$60=Assumptions!$E$30,Assumptions!$E$29,0)</f>
        <v>0</v>
      </c>
      <c r="BH80" s="111">
        <f>IF(BH$60=Assumptions!$E$30,Assumptions!$E$29,0)</f>
        <v>0</v>
      </c>
      <c r="BI80" s="111">
        <f>IF(BI$60=Assumptions!$E$30,Assumptions!$E$29,0)</f>
        <v>0</v>
      </c>
      <c r="BJ80" s="111">
        <f>IF(BJ$60=Assumptions!$E$30,Assumptions!$E$29,0)</f>
        <v>0</v>
      </c>
      <c r="BK80" s="111">
        <f>IF(BK$60=Assumptions!$E$30,Assumptions!$E$29,0)</f>
        <v>0</v>
      </c>
      <c r="BL80" s="111">
        <f>IF(BL$60=Assumptions!$E$30,Assumptions!$E$29,0)</f>
        <v>0</v>
      </c>
      <c r="BM80" s="111">
        <f>IF(BM$60=Assumptions!$E$30,Assumptions!$E$29,0)</f>
        <v>0</v>
      </c>
      <c r="BN80" s="111">
        <f>IF(BN$60=Assumptions!$E$30,Assumptions!$E$29,0)</f>
        <v>0</v>
      </c>
      <c r="BO80" s="111">
        <f>IF(BO$60=Assumptions!$E$30,Assumptions!$E$29,0)</f>
        <v>0</v>
      </c>
      <c r="BP80" s="111">
        <f>IF(BP$60=Assumptions!$E$30,Assumptions!$E$29,0)</f>
        <v>0</v>
      </c>
      <c r="BQ80" s="111">
        <f>IF(BQ$60=Assumptions!$E$30,Assumptions!$E$29,0)</f>
        <v>0</v>
      </c>
      <c r="BR80" s="111">
        <f>IF(BR$60=Assumptions!$E$30,Assumptions!$E$29,0)</f>
        <v>0</v>
      </c>
      <c r="BS80" s="111">
        <f>IF(BS$60=Assumptions!$E$30,Assumptions!$E$29,0)</f>
        <v>0</v>
      </c>
      <c r="BT80" s="111">
        <f>IF(BT$60=Assumptions!$E$30,Assumptions!$E$29,0)</f>
        <v>0</v>
      </c>
      <c r="BU80" s="111">
        <f>IF(BU$60=Assumptions!$E$30,Assumptions!$E$29,0)</f>
        <v>0</v>
      </c>
      <c r="BV80" s="111">
        <f>IF(BV$60=Assumptions!$E$30,Assumptions!$E$29,0)</f>
        <v>0</v>
      </c>
      <c r="BW80" s="111">
        <f>IF(BW$60=Assumptions!$E$30,Assumptions!$E$29,0)</f>
        <v>0</v>
      </c>
      <c r="BX80" s="111">
        <f>IF(BX$60=Assumptions!$E$30,Assumptions!$E$29,0)</f>
        <v>0</v>
      </c>
      <c r="BY80" s="111">
        <f>IF(BY$60=Assumptions!$E$30,Assumptions!$E$29,0)</f>
        <v>0</v>
      </c>
      <c r="BZ80" s="111">
        <f>IF(BZ$60=Assumptions!$E$30,Assumptions!$E$29,0)</f>
        <v>0</v>
      </c>
      <c r="CA80" s="111">
        <f>IF(CA$60=Assumptions!$E$30,Assumptions!$E$29,0)</f>
        <v>0</v>
      </c>
      <c r="CB80" s="111">
        <f>IF(CB$60=Assumptions!$E$30,Assumptions!$E$29,0)</f>
        <v>0</v>
      </c>
      <c r="CC80" s="111">
        <f>IF(CC$60=Assumptions!$E$30,Assumptions!$E$29,0)</f>
        <v>0</v>
      </c>
      <c r="CD80" s="111">
        <f>IF(CD$60=Assumptions!$E$30,Assumptions!$E$29,0)</f>
        <v>0</v>
      </c>
      <c r="CE80" s="111">
        <f>IF(CE$60=Assumptions!$E$30,Assumptions!$E$29,0)</f>
        <v>0</v>
      </c>
      <c r="CF80" s="111">
        <f>IF(CF$60=Assumptions!$E$30,Assumptions!$E$29,0)</f>
        <v>0</v>
      </c>
      <c r="CG80" s="111">
        <f>IF(CG$60=Assumptions!$E$30,Assumptions!$E$29,0)</f>
        <v>0</v>
      </c>
      <c r="CH80" s="111">
        <f>IF(CH$60=Assumptions!$E$30,Assumptions!$E$29,0)</f>
        <v>0</v>
      </c>
      <c r="CI80" s="111">
        <f>IF(CI$60=Assumptions!$E$30,Assumptions!$E$29,0)</f>
        <v>0</v>
      </c>
      <c r="CJ80" s="111">
        <f>IF(CJ$60=Assumptions!$E$30,Assumptions!$E$29,0)</f>
        <v>0</v>
      </c>
      <c r="CK80" s="111">
        <f>IF(CK$60=Assumptions!$E$30,Assumptions!$E$29,0)</f>
        <v>0</v>
      </c>
      <c r="CL80" s="111">
        <f>IF(CL$60=Assumptions!$E$30,Assumptions!$E$29,0)</f>
        <v>0</v>
      </c>
      <c r="CM80" s="111">
        <f>IF(CM$60=Assumptions!$E$30,Assumptions!$E$29,0)</f>
        <v>0</v>
      </c>
      <c r="CN80" s="111">
        <f>IF(CN$60=Assumptions!$E$30,Assumptions!$E$29,0)</f>
        <v>0</v>
      </c>
      <c r="CO80" s="111">
        <f>IF(CO$60=Assumptions!$E$30,Assumptions!$E$29,0)</f>
        <v>0</v>
      </c>
      <c r="CP80" s="111">
        <f>IF(CP$60=Assumptions!$E$30,Assumptions!$E$29,0)</f>
        <v>0</v>
      </c>
      <c r="CQ80" s="111">
        <f>IF(CQ$60=Assumptions!$E$30,Assumptions!$E$29,0)</f>
        <v>0</v>
      </c>
      <c r="CR80" s="111">
        <f>IF(CR$60=Assumptions!$E$30,Assumptions!$E$29,0)</f>
        <v>0</v>
      </c>
      <c r="CS80" s="111">
        <f>IF(CS$60=Assumptions!$E$30,Assumptions!$E$29,0)</f>
        <v>0</v>
      </c>
      <c r="CT80" s="111">
        <f>IF(CT$60=Assumptions!$E$30,Assumptions!$E$29,0)</f>
        <v>0</v>
      </c>
      <c r="CU80" s="111">
        <f>IF(CU$60=Assumptions!$E$30,Assumptions!$E$29,0)</f>
        <v>0</v>
      </c>
      <c r="CV80" s="197"/>
      <c r="CW80" s="197"/>
      <c r="CX80" s="197"/>
      <c r="CY80" s="197"/>
      <c r="CZ80" s="197"/>
      <c r="DA80" s="197"/>
      <c r="DB80" s="197"/>
      <c r="DC80" s="197"/>
    </row>
    <row r="81" spans="2:107" s="28" customFormat="1" outlineLevel="1">
      <c r="B81" s="149" t="str">
        <f t="shared" si="186"/>
        <v>Baas Phase</v>
      </c>
      <c r="C81" s="203"/>
      <c r="D81" s="111">
        <f>IF(D$60=Assumptions!$F$30,Assumptions!$F$29,0)</f>
        <v>0</v>
      </c>
      <c r="E81" s="111">
        <f>IF(E$60=Assumptions!$F$30,Assumptions!$F$29,0)</f>
        <v>0</v>
      </c>
      <c r="F81" s="111">
        <f>IF(F$60=Assumptions!$F$30,Assumptions!$F$29,0)</f>
        <v>0</v>
      </c>
      <c r="G81" s="111">
        <f>IF(G$60=Assumptions!$F$30,Assumptions!$F$29,0)</f>
        <v>0</v>
      </c>
      <c r="H81" s="111">
        <f>IF(H$60=Assumptions!$F$30,Assumptions!$F$29,0)</f>
        <v>0</v>
      </c>
      <c r="I81" s="111">
        <f>IF(I$60=Assumptions!$F$30,Assumptions!$F$29,0)</f>
        <v>0</v>
      </c>
      <c r="J81" s="111">
        <f>IF(J$60=Assumptions!$F$30,Assumptions!$F$29,0)</f>
        <v>0</v>
      </c>
      <c r="K81" s="111">
        <f>IF(K$60=Assumptions!$F$30,Assumptions!$F$29,0)</f>
        <v>0</v>
      </c>
      <c r="L81" s="111">
        <f>IF(L$60=Assumptions!$F$30,Assumptions!$F$29,0)</f>
        <v>0</v>
      </c>
      <c r="M81" s="111">
        <f>IF(M$60=Assumptions!$F$30,Assumptions!$F$29,0)</f>
        <v>0</v>
      </c>
      <c r="N81" s="111">
        <f>IF(N$60=Assumptions!$F$30,Assumptions!$F$29,0)</f>
        <v>0</v>
      </c>
      <c r="O81" s="111">
        <f>IF(O$60=Assumptions!$F$30,Assumptions!$F$29,0)</f>
        <v>0</v>
      </c>
      <c r="P81" s="111">
        <f>IF(P$60=Assumptions!$F$30,Assumptions!$F$29,0)</f>
        <v>0</v>
      </c>
      <c r="Q81" s="111">
        <f>IF(Q$60=Assumptions!$F$30,Assumptions!$F$29,0)</f>
        <v>0</v>
      </c>
      <c r="R81" s="111">
        <f>IF(R$60=Assumptions!$F$30,Assumptions!$F$29,0)</f>
        <v>0</v>
      </c>
      <c r="S81" s="111">
        <f>IF(S$60=Assumptions!$F$30,Assumptions!$F$29,0)</f>
        <v>0</v>
      </c>
      <c r="T81" s="111">
        <f>IF(T$60=Assumptions!$F$30,Assumptions!$F$29,0)</f>
        <v>0</v>
      </c>
      <c r="U81" s="111">
        <f>IF(U$60=Assumptions!$F$30,Assumptions!$F$29,0)</f>
        <v>0</v>
      </c>
      <c r="V81" s="111">
        <f>IF(V$60=Assumptions!$F$30,Assumptions!$F$29,0)</f>
        <v>0</v>
      </c>
      <c r="W81" s="111">
        <f>IF(W$60=Assumptions!$F$30,Assumptions!$F$29,0)</f>
        <v>0</v>
      </c>
      <c r="X81" s="111">
        <f>IF(X$60=Assumptions!$F$30,Assumptions!$F$29,0)</f>
        <v>0</v>
      </c>
      <c r="Y81" s="111">
        <f>IF(Y$60=Assumptions!$F$30,Assumptions!$F$29,0)</f>
        <v>0</v>
      </c>
      <c r="Z81" s="111">
        <f>IF(Z$60=Assumptions!$F$30,Assumptions!$F$29,0)</f>
        <v>0</v>
      </c>
      <c r="AA81" s="111">
        <f>IF(AA$60=Assumptions!$F$30,Assumptions!$F$29,0)</f>
        <v>0</v>
      </c>
      <c r="AB81" s="111">
        <f>IF(AB$60=Assumptions!$F$30,Assumptions!$F$29,0)</f>
        <v>0</v>
      </c>
      <c r="AC81" s="111">
        <f>IF(AC$60=Assumptions!$F$30,Assumptions!$F$29,0)</f>
        <v>0</v>
      </c>
      <c r="AD81" s="111">
        <f>IF(AD$60=Assumptions!$F$30,Assumptions!$F$29,0)</f>
        <v>0</v>
      </c>
      <c r="AE81" s="111">
        <f>IF(AE$60=Assumptions!$F$30,Assumptions!$F$29,0)</f>
        <v>0</v>
      </c>
      <c r="AF81" s="111">
        <f>IF(AF$60=Assumptions!$F$30,Assumptions!$F$29,0)</f>
        <v>0</v>
      </c>
      <c r="AG81" s="111">
        <f>IF(AG$60=Assumptions!$F$30,Assumptions!$F$29,0)</f>
        <v>0</v>
      </c>
      <c r="AH81" s="111">
        <f>IF(AH$60=Assumptions!$F$30,Assumptions!$F$29,0)</f>
        <v>0</v>
      </c>
      <c r="AI81" s="111">
        <f>IF(AI$60=Assumptions!$F$30,Assumptions!$F$29,0)</f>
        <v>0</v>
      </c>
      <c r="AJ81" s="111">
        <f>IF(AJ$60=Assumptions!$F$30,Assumptions!$F$29,0)</f>
        <v>0</v>
      </c>
      <c r="AK81" s="111">
        <f>IF(AK$60=Assumptions!$F$30,Assumptions!$F$29,0)</f>
        <v>0</v>
      </c>
      <c r="AL81" s="111">
        <f>IF(AL$60=Assumptions!$F$30,Assumptions!$F$29,0)</f>
        <v>0</v>
      </c>
      <c r="AM81" s="111">
        <f>IF(AM$60=Assumptions!$F$30,Assumptions!$F$29,0)</f>
        <v>0</v>
      </c>
      <c r="AN81" s="111">
        <f>IF(AN$60=Assumptions!$F$30,Assumptions!$F$29,0)</f>
        <v>0</v>
      </c>
      <c r="AO81" s="111">
        <f>IF(AO$60=Assumptions!$F$30,Assumptions!$F$29,0)</f>
        <v>0</v>
      </c>
      <c r="AP81" s="111">
        <f>IF(AP$60=Assumptions!$F$30,Assumptions!$F$29,0)</f>
        <v>0</v>
      </c>
      <c r="AQ81" s="111">
        <f>IF(AQ$60=Assumptions!$F$30,Assumptions!$F$29,0)</f>
        <v>0</v>
      </c>
      <c r="AR81" s="111">
        <f>IF(AR$60=Assumptions!$F$30,Assumptions!$F$29,0)</f>
        <v>0</v>
      </c>
      <c r="AS81" s="111">
        <f>IF(AS$60=Assumptions!$F$30,Assumptions!$F$29,0)</f>
        <v>0</v>
      </c>
      <c r="AT81" s="111">
        <f>IF(AT$60=Assumptions!$F$30,Assumptions!$F$29,0)</f>
        <v>0</v>
      </c>
      <c r="AU81" s="111">
        <f>IF(AU$60=Assumptions!$F$30,Assumptions!$F$29,0)</f>
        <v>0</v>
      </c>
      <c r="AV81" s="111">
        <f>IF(AV$60=Assumptions!$F$30,Assumptions!$F$29,0)</f>
        <v>0</v>
      </c>
      <c r="AW81" s="111">
        <f>IF(AW$60=Assumptions!$F$30,Assumptions!$F$29,0)</f>
        <v>0</v>
      </c>
      <c r="AX81" s="111">
        <f>IF(AX$60=Assumptions!$F$30,Assumptions!$F$29,0)</f>
        <v>0</v>
      </c>
      <c r="AY81" s="111">
        <f>IF(AY$60=Assumptions!$F$30,Assumptions!$F$29,0)</f>
        <v>0</v>
      </c>
      <c r="AZ81" s="111">
        <f>IF(AZ$60=Assumptions!$F$30,Assumptions!$F$29,0)</f>
        <v>0</v>
      </c>
      <c r="BA81" s="111">
        <f>IF(BA$60=Assumptions!$F$30,Assumptions!$F$29,0)</f>
        <v>0</v>
      </c>
      <c r="BB81" s="111">
        <f>IF(BB$60=Assumptions!$F$30,Assumptions!$F$29,0)</f>
        <v>0</v>
      </c>
      <c r="BC81" s="111">
        <f>IF(BC$60=Assumptions!$F$30,Assumptions!$F$29,0)</f>
        <v>0</v>
      </c>
      <c r="BD81" s="111">
        <f>IF(BD$60=Assumptions!$F$30,Assumptions!$F$29,0)</f>
        <v>0</v>
      </c>
      <c r="BE81" s="111">
        <f>IF(BE$60=Assumptions!$F$30,Assumptions!$F$29,0)</f>
        <v>0</v>
      </c>
      <c r="BF81" s="111">
        <f>IF(BF$60=Assumptions!$F$30,Assumptions!$F$29,0)</f>
        <v>0</v>
      </c>
      <c r="BG81" s="111">
        <f>IF(BG$60=Assumptions!$F$30,Assumptions!$F$29,0)</f>
        <v>0</v>
      </c>
      <c r="BH81" s="111">
        <f>IF(BH$60=Assumptions!$F$30,Assumptions!$F$29,0)</f>
        <v>0</v>
      </c>
      <c r="BI81" s="111">
        <f>IF(BI$60=Assumptions!$F$30,Assumptions!$F$29,0)</f>
        <v>0</v>
      </c>
      <c r="BJ81" s="111">
        <f>IF(BJ$60=Assumptions!$F$30,Assumptions!$F$29,0)</f>
        <v>0</v>
      </c>
      <c r="BK81" s="111">
        <f>IF(BK$60=Assumptions!$F$30,Assumptions!$F$29,0)</f>
        <v>0</v>
      </c>
      <c r="BL81" s="111">
        <f>IF(BL$60=Assumptions!$F$30,Assumptions!$F$29,0)</f>
        <v>0</v>
      </c>
      <c r="BM81" s="111">
        <f>IF(BM$60=Assumptions!$F$30,Assumptions!$F$29,0)</f>
        <v>0</v>
      </c>
      <c r="BN81" s="111">
        <f>IF(BN$60=Assumptions!$F$30,Assumptions!$F$29,0)</f>
        <v>0</v>
      </c>
      <c r="BO81" s="111">
        <f>IF(BO$60=Assumptions!$F$30,Assumptions!$F$29,0)</f>
        <v>0</v>
      </c>
      <c r="BP81" s="111">
        <f>IF(BP$60=Assumptions!$F$30,Assumptions!$F$29,0)</f>
        <v>0</v>
      </c>
      <c r="BQ81" s="111">
        <f>IF(BQ$60=Assumptions!$F$30,Assumptions!$F$29,0)</f>
        <v>0</v>
      </c>
      <c r="BR81" s="111">
        <f>IF(BR$60=Assumptions!$F$30,Assumptions!$F$29,0)</f>
        <v>0</v>
      </c>
      <c r="BS81" s="111">
        <f>IF(BS$60=Assumptions!$F$30,Assumptions!$F$29,0)</f>
        <v>0</v>
      </c>
      <c r="BT81" s="111">
        <f>IF(BT$60=Assumptions!$F$30,Assumptions!$F$29,0)</f>
        <v>0</v>
      </c>
      <c r="BU81" s="111">
        <f>IF(BU$60=Assumptions!$F$30,Assumptions!$F$29,0)</f>
        <v>0</v>
      </c>
      <c r="BV81" s="111">
        <f>IF(BV$60=Assumptions!$F$30,Assumptions!$F$29,0)</f>
        <v>0</v>
      </c>
      <c r="BW81" s="111">
        <f>IF(BW$60=Assumptions!$F$30,Assumptions!$F$29,0)</f>
        <v>0</v>
      </c>
      <c r="BX81" s="111">
        <f>IF(BX$60=Assumptions!$F$30,Assumptions!$F$29,0)</f>
        <v>0</v>
      </c>
      <c r="BY81" s="111">
        <f>IF(BY$60=Assumptions!$F$30,Assumptions!$F$29,0)</f>
        <v>0</v>
      </c>
      <c r="BZ81" s="111">
        <f>IF(BZ$60=Assumptions!$F$30,Assumptions!$F$29,0)</f>
        <v>0</v>
      </c>
      <c r="CA81" s="111">
        <f>IF(CA$60=Assumptions!$F$30,Assumptions!$F$29,0)</f>
        <v>0</v>
      </c>
      <c r="CB81" s="111">
        <f>IF(CB$60=Assumptions!$F$30,Assumptions!$F$29,0)</f>
        <v>0</v>
      </c>
      <c r="CC81" s="111">
        <f>IF(CC$60=Assumptions!$F$30,Assumptions!$F$29,0)</f>
        <v>0</v>
      </c>
      <c r="CD81" s="111">
        <f>IF(CD$60=Assumptions!$F$30,Assumptions!$F$29,0)</f>
        <v>0</v>
      </c>
      <c r="CE81" s="111">
        <f>IF(CE$60=Assumptions!$F$30,Assumptions!$F$29,0)</f>
        <v>0</v>
      </c>
      <c r="CF81" s="111">
        <f>IF(CF$60=Assumptions!$F$30,Assumptions!$F$29,0)</f>
        <v>0</v>
      </c>
      <c r="CG81" s="111">
        <f>IF(CG$60=Assumptions!$F$30,Assumptions!$F$29,0)</f>
        <v>0</v>
      </c>
      <c r="CH81" s="111">
        <f>IF(CH$60=Assumptions!$F$30,Assumptions!$F$29,0)</f>
        <v>0</v>
      </c>
      <c r="CI81" s="111">
        <f>IF(CI$60=Assumptions!$F$30,Assumptions!$F$29,0)</f>
        <v>0</v>
      </c>
      <c r="CJ81" s="111">
        <f>IF(CJ$60=Assumptions!$F$30,Assumptions!$F$29,0)</f>
        <v>0</v>
      </c>
      <c r="CK81" s="111">
        <f>IF(CK$60=Assumptions!$F$30,Assumptions!$F$29,0)</f>
        <v>0</v>
      </c>
      <c r="CL81" s="111">
        <f>IF(CL$60=Assumptions!$F$30,Assumptions!$F$29,0)</f>
        <v>0</v>
      </c>
      <c r="CM81" s="111">
        <f>IF(CM$60=Assumptions!$F$30,Assumptions!$F$29,0)</f>
        <v>0</v>
      </c>
      <c r="CN81" s="111">
        <f>IF(CN$60=Assumptions!$F$30,Assumptions!$F$29,0)</f>
        <v>0</v>
      </c>
      <c r="CO81" s="111">
        <f>IF(CO$60=Assumptions!$F$30,Assumptions!$F$29,0)</f>
        <v>0</v>
      </c>
      <c r="CP81" s="111">
        <f>IF(CP$60=Assumptions!$F$30,Assumptions!$F$29,0)</f>
        <v>0</v>
      </c>
      <c r="CQ81" s="111">
        <f>IF(CQ$60=Assumptions!$F$30,Assumptions!$F$29,0)</f>
        <v>0</v>
      </c>
      <c r="CR81" s="111">
        <f>IF(CR$60=Assumptions!$F$30,Assumptions!$F$29,0)</f>
        <v>0</v>
      </c>
      <c r="CS81" s="111">
        <f>IF(CS$60=Assumptions!$F$30,Assumptions!$F$29,0)</f>
        <v>0</v>
      </c>
      <c r="CT81" s="111">
        <f>IF(CT$60=Assumptions!$F$30,Assumptions!$F$29,0)</f>
        <v>0</v>
      </c>
      <c r="CU81" s="111">
        <f>IF(CU$60=Assumptions!$F$30,Assumptions!$F$29,0)</f>
        <v>0</v>
      </c>
      <c r="CV81" s="197"/>
      <c r="CW81" s="197"/>
      <c r="CX81" s="197"/>
      <c r="CY81" s="197"/>
      <c r="CZ81" s="197"/>
      <c r="DA81" s="197"/>
      <c r="DB81" s="197"/>
      <c r="DC81" s="197"/>
    </row>
    <row r="82" spans="2:107" s="28" customFormat="1" outlineLevel="1">
      <c r="B82" s="151"/>
      <c r="C82" s="205"/>
      <c r="D82" s="206"/>
      <c r="E82" s="206"/>
      <c r="F82" s="206"/>
      <c r="G82" s="206"/>
      <c r="H82" s="206"/>
      <c r="I82" s="206"/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6"/>
      <c r="V82" s="206"/>
      <c r="W82" s="206"/>
      <c r="X82" s="206"/>
      <c r="Y82" s="206"/>
      <c r="Z82" s="206"/>
      <c r="AA82" s="206"/>
      <c r="AB82" s="206"/>
      <c r="AC82" s="206"/>
      <c r="AD82" s="206"/>
      <c r="AE82" s="206"/>
      <c r="AF82" s="206"/>
      <c r="AG82" s="206"/>
      <c r="AH82" s="206"/>
      <c r="AI82" s="206"/>
      <c r="AJ82" s="206"/>
      <c r="AK82" s="206"/>
      <c r="AL82" s="206"/>
      <c r="AM82" s="206"/>
      <c r="AN82" s="206"/>
      <c r="AO82" s="206"/>
      <c r="AP82" s="206"/>
      <c r="AQ82" s="206"/>
      <c r="AR82" s="206"/>
      <c r="AS82" s="206"/>
      <c r="AT82" s="206"/>
      <c r="AU82" s="206"/>
      <c r="AV82" s="206"/>
      <c r="AW82" s="206"/>
      <c r="AX82" s="206"/>
      <c r="AY82" s="206"/>
      <c r="AZ82" s="206"/>
      <c r="BA82" s="206"/>
      <c r="BB82" s="206"/>
      <c r="BC82" s="206"/>
      <c r="BD82" s="206"/>
      <c r="BE82" s="206"/>
      <c r="BF82" s="206"/>
      <c r="BG82" s="206"/>
      <c r="BH82" s="206"/>
      <c r="BI82" s="206"/>
      <c r="BJ82" s="206"/>
      <c r="BK82" s="206"/>
      <c r="BL82" s="206"/>
      <c r="BM82" s="206"/>
      <c r="BN82" s="206"/>
      <c r="BO82" s="206"/>
      <c r="BP82" s="206"/>
      <c r="BQ82" s="206"/>
      <c r="BR82" s="206"/>
      <c r="BS82" s="206"/>
      <c r="BT82" s="206"/>
      <c r="BU82" s="206"/>
      <c r="BV82" s="206"/>
      <c r="BW82" s="206"/>
      <c r="BX82" s="206"/>
      <c r="BY82" s="206"/>
      <c r="BZ82" s="206"/>
      <c r="CA82" s="206"/>
      <c r="CB82" s="206"/>
      <c r="CC82" s="206"/>
      <c r="CD82" s="206"/>
      <c r="CE82" s="206"/>
      <c r="CF82" s="206"/>
      <c r="CG82" s="206"/>
      <c r="CH82" s="206"/>
      <c r="CI82" s="206"/>
      <c r="CJ82" s="206"/>
      <c r="CK82" s="206"/>
      <c r="CL82" s="206"/>
      <c r="CM82" s="206"/>
      <c r="CN82" s="206"/>
      <c r="CO82" s="206"/>
      <c r="CP82" s="206"/>
      <c r="CQ82" s="206"/>
      <c r="CR82" s="206"/>
      <c r="CS82" s="206"/>
      <c r="CT82" s="206"/>
      <c r="CU82" s="206"/>
      <c r="CV82" s="197"/>
      <c r="CW82" s="197"/>
      <c r="CX82" s="197"/>
      <c r="CY82" s="197"/>
      <c r="CZ82" s="197"/>
      <c r="DA82" s="197"/>
      <c r="DB82" s="197"/>
      <c r="DC82" s="197"/>
    </row>
    <row r="83" spans="2:107" s="28" customFormat="1" outlineLevel="1">
      <c r="B83" s="217" t="s">
        <v>93</v>
      </c>
      <c r="C83" s="208"/>
      <c r="D83" s="209">
        <f t="shared" ref="D83:AI83" si="187">SUM(D84:D87)</f>
        <v>0</v>
      </c>
      <c r="E83" s="209">
        <f t="shared" si="187"/>
        <v>0</v>
      </c>
      <c r="F83" s="209">
        <f t="shared" si="187"/>
        <v>0</v>
      </c>
      <c r="G83" s="209">
        <f t="shared" si="187"/>
        <v>0</v>
      </c>
      <c r="H83" s="209">
        <f t="shared" si="187"/>
        <v>0</v>
      </c>
      <c r="I83" s="209">
        <f t="shared" si="187"/>
        <v>0</v>
      </c>
      <c r="J83" s="209">
        <f t="shared" si="187"/>
        <v>0</v>
      </c>
      <c r="K83" s="209">
        <f t="shared" si="187"/>
        <v>0</v>
      </c>
      <c r="L83" s="209">
        <f t="shared" si="187"/>
        <v>0</v>
      </c>
      <c r="M83" s="209">
        <f t="shared" si="187"/>
        <v>0</v>
      </c>
      <c r="N83" s="209">
        <f t="shared" si="187"/>
        <v>0</v>
      </c>
      <c r="O83" s="209">
        <f t="shared" si="187"/>
        <v>0</v>
      </c>
      <c r="P83" s="209">
        <f t="shared" si="187"/>
        <v>0</v>
      </c>
      <c r="Q83" s="209">
        <f t="shared" si="187"/>
        <v>0</v>
      </c>
      <c r="R83" s="209">
        <f t="shared" si="187"/>
        <v>0</v>
      </c>
      <c r="S83" s="209">
        <f t="shared" si="187"/>
        <v>0</v>
      </c>
      <c r="T83" s="209">
        <f t="shared" si="187"/>
        <v>0</v>
      </c>
      <c r="U83" s="209">
        <f t="shared" si="187"/>
        <v>0</v>
      </c>
      <c r="V83" s="209">
        <f t="shared" si="187"/>
        <v>0</v>
      </c>
      <c r="W83" s="209">
        <f t="shared" si="187"/>
        <v>0</v>
      </c>
      <c r="X83" s="209">
        <f t="shared" si="187"/>
        <v>0</v>
      </c>
      <c r="Y83" s="209">
        <f t="shared" si="187"/>
        <v>0</v>
      </c>
      <c r="Z83" s="209">
        <f t="shared" si="187"/>
        <v>0</v>
      </c>
      <c r="AA83" s="209">
        <f t="shared" si="187"/>
        <v>0</v>
      </c>
      <c r="AB83" s="209">
        <f t="shared" si="187"/>
        <v>0</v>
      </c>
      <c r="AC83" s="209">
        <f t="shared" si="187"/>
        <v>0</v>
      </c>
      <c r="AD83" s="209">
        <f t="shared" si="187"/>
        <v>0</v>
      </c>
      <c r="AE83" s="209">
        <f t="shared" si="187"/>
        <v>0</v>
      </c>
      <c r="AF83" s="209">
        <f t="shared" si="187"/>
        <v>0</v>
      </c>
      <c r="AG83" s="209">
        <f t="shared" si="187"/>
        <v>0</v>
      </c>
      <c r="AH83" s="209">
        <f t="shared" si="187"/>
        <v>0</v>
      </c>
      <c r="AI83" s="209">
        <f t="shared" si="187"/>
        <v>0</v>
      </c>
      <c r="AJ83" s="209">
        <f t="shared" ref="AJ83:BO83" si="188">SUM(AJ84:AJ87)</f>
        <v>0</v>
      </c>
      <c r="AK83" s="209">
        <f t="shared" si="188"/>
        <v>0</v>
      </c>
      <c r="AL83" s="209">
        <f t="shared" si="188"/>
        <v>0</v>
      </c>
      <c r="AM83" s="209">
        <f t="shared" si="188"/>
        <v>0</v>
      </c>
      <c r="AN83" s="209">
        <f t="shared" si="188"/>
        <v>0</v>
      </c>
      <c r="AO83" s="209">
        <f t="shared" si="188"/>
        <v>0</v>
      </c>
      <c r="AP83" s="209">
        <f t="shared" si="188"/>
        <v>0</v>
      </c>
      <c r="AQ83" s="209">
        <f t="shared" si="188"/>
        <v>0</v>
      </c>
      <c r="AR83" s="209">
        <f t="shared" si="188"/>
        <v>0</v>
      </c>
      <c r="AS83" s="209">
        <f t="shared" si="188"/>
        <v>0</v>
      </c>
      <c r="AT83" s="209">
        <f t="shared" si="188"/>
        <v>0</v>
      </c>
      <c r="AU83" s="209">
        <f t="shared" si="188"/>
        <v>0</v>
      </c>
      <c r="AV83" s="209">
        <f t="shared" si="188"/>
        <v>0</v>
      </c>
      <c r="AW83" s="209">
        <f t="shared" si="188"/>
        <v>0</v>
      </c>
      <c r="AX83" s="209">
        <f t="shared" si="188"/>
        <v>0</v>
      </c>
      <c r="AY83" s="209">
        <f t="shared" si="188"/>
        <v>0</v>
      </c>
      <c r="AZ83" s="209">
        <f t="shared" si="188"/>
        <v>0</v>
      </c>
      <c r="BA83" s="209">
        <f t="shared" si="188"/>
        <v>0</v>
      </c>
      <c r="BB83" s="209">
        <f t="shared" si="188"/>
        <v>0</v>
      </c>
      <c r="BC83" s="209">
        <f t="shared" si="188"/>
        <v>0</v>
      </c>
      <c r="BD83" s="209">
        <f t="shared" si="188"/>
        <v>0</v>
      </c>
      <c r="BE83" s="209">
        <f t="shared" si="188"/>
        <v>0</v>
      </c>
      <c r="BF83" s="209">
        <f t="shared" si="188"/>
        <v>0</v>
      </c>
      <c r="BG83" s="209">
        <f t="shared" si="188"/>
        <v>0</v>
      </c>
      <c r="BH83" s="209">
        <f t="shared" si="188"/>
        <v>0</v>
      </c>
      <c r="BI83" s="209">
        <f t="shared" si="188"/>
        <v>0</v>
      </c>
      <c r="BJ83" s="209">
        <f t="shared" si="188"/>
        <v>0</v>
      </c>
      <c r="BK83" s="209">
        <f t="shared" si="188"/>
        <v>0</v>
      </c>
      <c r="BL83" s="209">
        <f t="shared" si="188"/>
        <v>0</v>
      </c>
      <c r="BM83" s="209">
        <f t="shared" si="188"/>
        <v>0</v>
      </c>
      <c r="BN83" s="209">
        <f t="shared" si="188"/>
        <v>0</v>
      </c>
      <c r="BO83" s="209">
        <f t="shared" si="188"/>
        <v>0</v>
      </c>
      <c r="BP83" s="209">
        <f t="shared" ref="BP83:CU83" si="189">SUM(BP84:BP87)</f>
        <v>0</v>
      </c>
      <c r="BQ83" s="209">
        <f t="shared" si="189"/>
        <v>0</v>
      </c>
      <c r="BR83" s="209">
        <f t="shared" si="189"/>
        <v>0</v>
      </c>
      <c r="BS83" s="209">
        <f t="shared" si="189"/>
        <v>0</v>
      </c>
      <c r="BT83" s="209">
        <f t="shared" si="189"/>
        <v>0</v>
      </c>
      <c r="BU83" s="209">
        <f t="shared" si="189"/>
        <v>0</v>
      </c>
      <c r="BV83" s="209">
        <f t="shared" si="189"/>
        <v>0</v>
      </c>
      <c r="BW83" s="209">
        <f t="shared" si="189"/>
        <v>0</v>
      </c>
      <c r="BX83" s="209">
        <f t="shared" si="189"/>
        <v>0</v>
      </c>
      <c r="BY83" s="209">
        <f t="shared" si="189"/>
        <v>0</v>
      </c>
      <c r="BZ83" s="209">
        <f t="shared" si="189"/>
        <v>0</v>
      </c>
      <c r="CA83" s="209">
        <f t="shared" si="189"/>
        <v>0</v>
      </c>
      <c r="CB83" s="209">
        <f t="shared" si="189"/>
        <v>0</v>
      </c>
      <c r="CC83" s="209">
        <f t="shared" si="189"/>
        <v>0</v>
      </c>
      <c r="CD83" s="209">
        <f t="shared" si="189"/>
        <v>0</v>
      </c>
      <c r="CE83" s="209">
        <f t="shared" si="189"/>
        <v>0</v>
      </c>
      <c r="CF83" s="209">
        <f t="shared" si="189"/>
        <v>0</v>
      </c>
      <c r="CG83" s="209">
        <f t="shared" si="189"/>
        <v>0</v>
      </c>
      <c r="CH83" s="209">
        <f t="shared" si="189"/>
        <v>0</v>
      </c>
      <c r="CI83" s="209">
        <f t="shared" si="189"/>
        <v>0</v>
      </c>
      <c r="CJ83" s="209">
        <f t="shared" si="189"/>
        <v>0</v>
      </c>
      <c r="CK83" s="209">
        <f t="shared" si="189"/>
        <v>0</v>
      </c>
      <c r="CL83" s="209">
        <f t="shared" si="189"/>
        <v>0</v>
      </c>
      <c r="CM83" s="209">
        <f t="shared" si="189"/>
        <v>0</v>
      </c>
      <c r="CN83" s="209">
        <f t="shared" si="189"/>
        <v>0</v>
      </c>
      <c r="CO83" s="209">
        <f t="shared" si="189"/>
        <v>0</v>
      </c>
      <c r="CP83" s="209">
        <f t="shared" si="189"/>
        <v>0</v>
      </c>
      <c r="CQ83" s="209">
        <f t="shared" si="189"/>
        <v>0</v>
      </c>
      <c r="CR83" s="209">
        <f t="shared" si="189"/>
        <v>0</v>
      </c>
      <c r="CS83" s="209">
        <f t="shared" si="189"/>
        <v>0</v>
      </c>
      <c r="CT83" s="209">
        <f t="shared" si="189"/>
        <v>0</v>
      </c>
      <c r="CU83" s="209">
        <f t="shared" si="189"/>
        <v>0</v>
      </c>
      <c r="CV83" s="197"/>
      <c r="CW83" s="197"/>
      <c r="CX83" s="197"/>
      <c r="CY83" s="197"/>
      <c r="CZ83" s="197"/>
      <c r="DA83" s="197"/>
      <c r="DB83" s="197"/>
      <c r="DC83" s="197"/>
    </row>
    <row r="84" spans="2:107" s="28" customFormat="1" outlineLevel="1">
      <c r="B84" s="149" t="str">
        <f>B79</f>
        <v>SaaS Phase</v>
      </c>
      <c r="C84" s="203"/>
      <c r="D84" s="111">
        <f>-D79*Assumptions!$D$36</f>
        <v>0</v>
      </c>
      <c r="E84" s="111">
        <f>-E79*Assumptions!$D$36</f>
        <v>0</v>
      </c>
      <c r="F84" s="111">
        <f>-F79*Assumptions!$D$36</f>
        <v>0</v>
      </c>
      <c r="G84" s="111">
        <f>-G79*Assumptions!$D$36</f>
        <v>0</v>
      </c>
      <c r="H84" s="111">
        <f>-H79*Assumptions!$D$36</f>
        <v>0</v>
      </c>
      <c r="I84" s="111">
        <f>-I79*Assumptions!$D$36</f>
        <v>0</v>
      </c>
      <c r="J84" s="111">
        <f>-J79*Assumptions!$D$36</f>
        <v>0</v>
      </c>
      <c r="K84" s="111">
        <f>-K79*Assumptions!$D$36</f>
        <v>0</v>
      </c>
      <c r="L84" s="111">
        <f>-L79*Assumptions!$D$36</f>
        <v>0</v>
      </c>
      <c r="M84" s="111">
        <f>-M79*Assumptions!$D$36</f>
        <v>0</v>
      </c>
      <c r="N84" s="111">
        <f>-N79*Assumptions!$D$36</f>
        <v>0</v>
      </c>
      <c r="O84" s="111">
        <f>-O79*Assumptions!$D$36</f>
        <v>0</v>
      </c>
      <c r="P84" s="111">
        <f>-P79*Assumptions!$D$36</f>
        <v>0</v>
      </c>
      <c r="Q84" s="111">
        <f>-Q79*Assumptions!$D$36</f>
        <v>0</v>
      </c>
      <c r="R84" s="111">
        <f>-R79*Assumptions!$D$36</f>
        <v>0</v>
      </c>
      <c r="S84" s="111">
        <f>-S79*Assumptions!$D$36</f>
        <v>0</v>
      </c>
      <c r="T84" s="111">
        <f>-T79*Assumptions!$D$36</f>
        <v>0</v>
      </c>
      <c r="U84" s="111">
        <f>-U79*Assumptions!$D$36</f>
        <v>0</v>
      </c>
      <c r="V84" s="111">
        <f>-V79*Assumptions!$D$36</f>
        <v>0</v>
      </c>
      <c r="W84" s="111">
        <f>-W79*Assumptions!$D$36</f>
        <v>0</v>
      </c>
      <c r="X84" s="111">
        <f>-X79*Assumptions!$D$36</f>
        <v>0</v>
      </c>
      <c r="Y84" s="111">
        <f>-Y79*Assumptions!$D$36</f>
        <v>0</v>
      </c>
      <c r="Z84" s="111">
        <f>-Z79*Assumptions!$D$36</f>
        <v>0</v>
      </c>
      <c r="AA84" s="111">
        <f>-AA79*Assumptions!$D$36</f>
        <v>0</v>
      </c>
      <c r="AB84" s="111">
        <f>-AB79*Assumptions!$D$36</f>
        <v>0</v>
      </c>
      <c r="AC84" s="111">
        <f>-AC79*Assumptions!$D$36</f>
        <v>0</v>
      </c>
      <c r="AD84" s="111">
        <f>-AD79*Assumptions!$D$36</f>
        <v>0</v>
      </c>
      <c r="AE84" s="111">
        <f>-AE79*Assumptions!$D$36</f>
        <v>0</v>
      </c>
      <c r="AF84" s="111">
        <f>-AF79*Assumptions!$D$36</f>
        <v>0</v>
      </c>
      <c r="AG84" s="111">
        <f>-AG79*Assumptions!$D$36</f>
        <v>0</v>
      </c>
      <c r="AH84" s="111">
        <f>-AH79*Assumptions!$D$36</f>
        <v>0</v>
      </c>
      <c r="AI84" s="111">
        <f>-AI79*Assumptions!$D$36</f>
        <v>0</v>
      </c>
      <c r="AJ84" s="111">
        <f>-AJ79*Assumptions!$D$36</f>
        <v>0</v>
      </c>
      <c r="AK84" s="111">
        <f>-AK79*Assumptions!$D$36</f>
        <v>0</v>
      </c>
      <c r="AL84" s="111">
        <f>-AL79*Assumptions!$D$36</f>
        <v>0</v>
      </c>
      <c r="AM84" s="111">
        <f>-AM79*Assumptions!$D$36</f>
        <v>0</v>
      </c>
      <c r="AN84" s="111">
        <f>-AN79*Assumptions!$D$36</f>
        <v>0</v>
      </c>
      <c r="AO84" s="111">
        <f>-AO79*Assumptions!$D$36</f>
        <v>0</v>
      </c>
      <c r="AP84" s="111">
        <f>-AP79*Assumptions!$D$36</f>
        <v>0</v>
      </c>
      <c r="AQ84" s="111">
        <f>-AQ79*Assumptions!$D$36</f>
        <v>0</v>
      </c>
      <c r="AR84" s="111">
        <f>-AR79*Assumptions!$D$36</f>
        <v>0</v>
      </c>
      <c r="AS84" s="111">
        <f>-AS79*Assumptions!$D$36</f>
        <v>0</v>
      </c>
      <c r="AT84" s="111">
        <f>-AT79*Assumptions!$D$36</f>
        <v>0</v>
      </c>
      <c r="AU84" s="111">
        <f>-AU79*Assumptions!$D$36</f>
        <v>0</v>
      </c>
      <c r="AV84" s="111">
        <f>-AV79*Assumptions!$D$36</f>
        <v>0</v>
      </c>
      <c r="AW84" s="111">
        <f>-AW79*Assumptions!$D$36</f>
        <v>0</v>
      </c>
      <c r="AX84" s="111">
        <f>-AX79*Assumptions!$D$36</f>
        <v>0</v>
      </c>
      <c r="AY84" s="111">
        <f>-AY79*Assumptions!$D$36</f>
        <v>0</v>
      </c>
      <c r="AZ84" s="111">
        <f>-AZ79*Assumptions!$D$36</f>
        <v>0</v>
      </c>
      <c r="BA84" s="111">
        <f>-BA79*Assumptions!$D$36</f>
        <v>0</v>
      </c>
      <c r="BB84" s="111">
        <f>-BB79*Assumptions!$D$36</f>
        <v>0</v>
      </c>
      <c r="BC84" s="111">
        <f>-BC79*Assumptions!$D$36</f>
        <v>0</v>
      </c>
      <c r="BD84" s="111">
        <f>-BD79*Assumptions!$D$36</f>
        <v>0</v>
      </c>
      <c r="BE84" s="111">
        <f>-BE79*Assumptions!$D$36</f>
        <v>0</v>
      </c>
      <c r="BF84" s="111">
        <f>-BF79*Assumptions!$D$36</f>
        <v>0</v>
      </c>
      <c r="BG84" s="111">
        <f>-BG79*Assumptions!$D$36</f>
        <v>0</v>
      </c>
      <c r="BH84" s="111">
        <f>-BH79*Assumptions!$D$36</f>
        <v>0</v>
      </c>
      <c r="BI84" s="111">
        <f>-BI79*Assumptions!$D$36</f>
        <v>0</v>
      </c>
      <c r="BJ84" s="111">
        <f>-BJ79*Assumptions!$D$36</f>
        <v>0</v>
      </c>
      <c r="BK84" s="111">
        <f>-BK79*Assumptions!$D$36</f>
        <v>0</v>
      </c>
      <c r="BL84" s="111">
        <f>-BL79*Assumptions!$D$36</f>
        <v>0</v>
      </c>
      <c r="BM84" s="111">
        <f>-BM79*Assumptions!$D$36</f>
        <v>0</v>
      </c>
      <c r="BN84" s="111">
        <f>-BN79*Assumptions!$D$36</f>
        <v>0</v>
      </c>
      <c r="BO84" s="111">
        <f>-BO79*Assumptions!$D$36</f>
        <v>0</v>
      </c>
      <c r="BP84" s="111">
        <f>-BP79*Assumptions!$D$36</f>
        <v>0</v>
      </c>
      <c r="BQ84" s="111">
        <f>-BQ79*Assumptions!$D$36</f>
        <v>0</v>
      </c>
      <c r="BR84" s="111">
        <f>-BR79*Assumptions!$D$36</f>
        <v>0</v>
      </c>
      <c r="BS84" s="111">
        <f>-BS79*Assumptions!$D$36</f>
        <v>0</v>
      </c>
      <c r="BT84" s="111">
        <f>-BT79*Assumptions!$D$36</f>
        <v>0</v>
      </c>
      <c r="BU84" s="111">
        <f>-BU79*Assumptions!$D$36</f>
        <v>0</v>
      </c>
      <c r="BV84" s="111">
        <f>-BV79*Assumptions!$D$36</f>
        <v>0</v>
      </c>
      <c r="BW84" s="111">
        <f>-BW79*Assumptions!$D$36</f>
        <v>0</v>
      </c>
      <c r="BX84" s="111">
        <f>-BX79*Assumptions!$D$36</f>
        <v>0</v>
      </c>
      <c r="BY84" s="111">
        <f>-BY79*Assumptions!$D$36</f>
        <v>0</v>
      </c>
      <c r="BZ84" s="111">
        <f>-BZ79*Assumptions!$D$36</f>
        <v>0</v>
      </c>
      <c r="CA84" s="111">
        <f>-CA79*Assumptions!$D$36</f>
        <v>0</v>
      </c>
      <c r="CB84" s="111">
        <f>-CB79*Assumptions!$D$36</f>
        <v>0</v>
      </c>
      <c r="CC84" s="111">
        <f>-CC79*Assumptions!$D$36</f>
        <v>0</v>
      </c>
      <c r="CD84" s="111">
        <f>-CD79*Assumptions!$D$36</f>
        <v>0</v>
      </c>
      <c r="CE84" s="111">
        <f>-CE79*Assumptions!$D$36</f>
        <v>0</v>
      </c>
      <c r="CF84" s="111">
        <f>-CF79*Assumptions!$D$36</f>
        <v>0</v>
      </c>
      <c r="CG84" s="111">
        <f>-CG79*Assumptions!$D$36</f>
        <v>0</v>
      </c>
      <c r="CH84" s="111">
        <f>-CH79*Assumptions!$D$36</f>
        <v>0</v>
      </c>
      <c r="CI84" s="111">
        <f>-CI79*Assumptions!$D$36</f>
        <v>0</v>
      </c>
      <c r="CJ84" s="111">
        <f>-CJ79*Assumptions!$D$36</f>
        <v>0</v>
      </c>
      <c r="CK84" s="111">
        <f>-CK79*Assumptions!$D$36</f>
        <v>0</v>
      </c>
      <c r="CL84" s="111">
        <f>-CL79*Assumptions!$D$36</f>
        <v>0</v>
      </c>
      <c r="CM84" s="111">
        <f>-CM79*Assumptions!$D$36</f>
        <v>0</v>
      </c>
      <c r="CN84" s="111">
        <f>-CN79*Assumptions!$D$36</f>
        <v>0</v>
      </c>
      <c r="CO84" s="111">
        <f>-CO79*Assumptions!$D$36</f>
        <v>0</v>
      </c>
      <c r="CP84" s="111">
        <f>-CP79*Assumptions!$D$36</f>
        <v>0</v>
      </c>
      <c r="CQ84" s="111">
        <f>-CQ79*Assumptions!$D$36</f>
        <v>0</v>
      </c>
      <c r="CR84" s="111">
        <f>-CR79*Assumptions!$D$36</f>
        <v>0</v>
      </c>
      <c r="CS84" s="111">
        <f>-CS79*Assumptions!$D$36</f>
        <v>0</v>
      </c>
      <c r="CT84" s="111">
        <f>-CT79*Assumptions!$D$36</f>
        <v>0</v>
      </c>
      <c r="CU84" s="111">
        <f>-CU79*Assumptions!$D$36</f>
        <v>0</v>
      </c>
      <c r="CV84" s="197"/>
      <c r="CW84" s="197"/>
      <c r="CX84" s="197"/>
      <c r="CY84" s="197"/>
      <c r="CZ84" s="197"/>
      <c r="DA84" s="197"/>
      <c r="DB84" s="197"/>
      <c r="DC84" s="197"/>
    </row>
    <row r="85" spans="2:107" s="28" customFormat="1" outlineLevel="1">
      <c r="B85" s="149" t="str">
        <f t="shared" ref="B85:B86" si="190">B80</f>
        <v>PaaS Phase</v>
      </c>
      <c r="C85" s="203"/>
      <c r="D85" s="111">
        <f>-D80*Assumptions!$E$36</f>
        <v>0</v>
      </c>
      <c r="E85" s="111">
        <f>-E80*Assumptions!$E$36</f>
        <v>0</v>
      </c>
      <c r="F85" s="111">
        <f>-F80*Assumptions!$E$36</f>
        <v>0</v>
      </c>
      <c r="G85" s="111">
        <f>-G80*Assumptions!$E$36</f>
        <v>0</v>
      </c>
      <c r="H85" s="111">
        <f>-H80*Assumptions!$E$36</f>
        <v>0</v>
      </c>
      <c r="I85" s="111">
        <f>-I80*Assumptions!$E$36</f>
        <v>0</v>
      </c>
      <c r="J85" s="111">
        <f>-J80*Assumptions!$E$36</f>
        <v>0</v>
      </c>
      <c r="K85" s="111">
        <f>-K80*Assumptions!$E$36</f>
        <v>0</v>
      </c>
      <c r="L85" s="111">
        <f>-L80*Assumptions!$E$36</f>
        <v>0</v>
      </c>
      <c r="M85" s="111">
        <f>-M80*Assumptions!$E$36</f>
        <v>0</v>
      </c>
      <c r="N85" s="111">
        <f>-N80*Assumptions!$E$36</f>
        <v>0</v>
      </c>
      <c r="O85" s="111">
        <f>-O80*Assumptions!$E$36</f>
        <v>0</v>
      </c>
      <c r="P85" s="111">
        <f>-P80*Assumptions!$E$36</f>
        <v>0</v>
      </c>
      <c r="Q85" s="111">
        <f>-Q80*Assumptions!$E$36</f>
        <v>0</v>
      </c>
      <c r="R85" s="111">
        <f>-R80*Assumptions!$E$36</f>
        <v>0</v>
      </c>
      <c r="S85" s="111">
        <f>-S80*Assumptions!$E$36</f>
        <v>0</v>
      </c>
      <c r="T85" s="111">
        <f>-T80*Assumptions!$E$36</f>
        <v>0</v>
      </c>
      <c r="U85" s="111">
        <f>-U80*Assumptions!$E$36</f>
        <v>0</v>
      </c>
      <c r="V85" s="111">
        <f>-V80*Assumptions!$E$36</f>
        <v>0</v>
      </c>
      <c r="W85" s="111">
        <f>-W80*Assumptions!$E$36</f>
        <v>0</v>
      </c>
      <c r="X85" s="111">
        <f>-X80*Assumptions!$E$36</f>
        <v>0</v>
      </c>
      <c r="Y85" s="111">
        <f>-Y80*Assumptions!$E$36</f>
        <v>0</v>
      </c>
      <c r="Z85" s="111">
        <f>-Z80*Assumptions!$E$36</f>
        <v>0</v>
      </c>
      <c r="AA85" s="111">
        <f>-AA80*Assumptions!$E$36</f>
        <v>0</v>
      </c>
      <c r="AB85" s="111">
        <f>-AB80*Assumptions!$E$36</f>
        <v>0</v>
      </c>
      <c r="AC85" s="111">
        <f>-AC80*Assumptions!$E$36</f>
        <v>0</v>
      </c>
      <c r="AD85" s="111">
        <f>-AD80*Assumptions!$E$36</f>
        <v>0</v>
      </c>
      <c r="AE85" s="111">
        <f>-AE80*Assumptions!$E$36</f>
        <v>0</v>
      </c>
      <c r="AF85" s="111">
        <f>-AF80*Assumptions!$E$36</f>
        <v>0</v>
      </c>
      <c r="AG85" s="111">
        <f>-AG80*Assumptions!$E$36</f>
        <v>0</v>
      </c>
      <c r="AH85" s="111">
        <f>-AH80*Assumptions!$E$36</f>
        <v>0</v>
      </c>
      <c r="AI85" s="111">
        <f>-AI80*Assumptions!$E$36</f>
        <v>0</v>
      </c>
      <c r="AJ85" s="111">
        <f>-AJ80*Assumptions!$E$36</f>
        <v>0</v>
      </c>
      <c r="AK85" s="111">
        <f>-AK80*Assumptions!$E$36</f>
        <v>0</v>
      </c>
      <c r="AL85" s="111">
        <f>-AL80*Assumptions!$E$36</f>
        <v>0</v>
      </c>
      <c r="AM85" s="111">
        <f>-AM80*Assumptions!$E$36</f>
        <v>0</v>
      </c>
      <c r="AN85" s="111">
        <f>-AN80*Assumptions!$E$36</f>
        <v>0</v>
      </c>
      <c r="AO85" s="111">
        <f>-AO80*Assumptions!$E$36</f>
        <v>0</v>
      </c>
      <c r="AP85" s="111">
        <f>-AP80*Assumptions!$E$36</f>
        <v>0</v>
      </c>
      <c r="AQ85" s="111">
        <f>-AQ80*Assumptions!$E$36</f>
        <v>0</v>
      </c>
      <c r="AR85" s="111">
        <f>-AR80*Assumptions!$E$36</f>
        <v>0</v>
      </c>
      <c r="AS85" s="111">
        <f>-AS80*Assumptions!$E$36</f>
        <v>0</v>
      </c>
      <c r="AT85" s="111">
        <f>-AT80*Assumptions!$E$36</f>
        <v>0</v>
      </c>
      <c r="AU85" s="111">
        <f>-AU80*Assumptions!$E$36</f>
        <v>0</v>
      </c>
      <c r="AV85" s="111">
        <f>-AV80*Assumptions!$E$36</f>
        <v>0</v>
      </c>
      <c r="AW85" s="111">
        <f>-AW80*Assumptions!$E$36</f>
        <v>0</v>
      </c>
      <c r="AX85" s="111">
        <f>-AX80*Assumptions!$E$36</f>
        <v>0</v>
      </c>
      <c r="AY85" s="111">
        <f>-AY80*Assumptions!$E$36</f>
        <v>0</v>
      </c>
      <c r="AZ85" s="111">
        <f>-AZ80*Assumptions!$E$36</f>
        <v>0</v>
      </c>
      <c r="BA85" s="111">
        <f>-BA80*Assumptions!$E$36</f>
        <v>0</v>
      </c>
      <c r="BB85" s="111">
        <f>-BB80*Assumptions!$E$36</f>
        <v>0</v>
      </c>
      <c r="BC85" s="111">
        <f>-BC80*Assumptions!$E$36</f>
        <v>0</v>
      </c>
      <c r="BD85" s="111">
        <f>-BD80*Assumptions!$E$36</f>
        <v>0</v>
      </c>
      <c r="BE85" s="111">
        <f>-BE80*Assumptions!$E$36</f>
        <v>0</v>
      </c>
      <c r="BF85" s="111">
        <f>-BF80*Assumptions!$E$36</f>
        <v>0</v>
      </c>
      <c r="BG85" s="111">
        <f>-BG80*Assumptions!$E$36</f>
        <v>0</v>
      </c>
      <c r="BH85" s="111">
        <f>-BH80*Assumptions!$E$36</f>
        <v>0</v>
      </c>
      <c r="BI85" s="111">
        <f>-BI80*Assumptions!$E$36</f>
        <v>0</v>
      </c>
      <c r="BJ85" s="111">
        <f>-BJ80*Assumptions!$E$36</f>
        <v>0</v>
      </c>
      <c r="BK85" s="111">
        <f>-BK80*Assumptions!$E$36</f>
        <v>0</v>
      </c>
      <c r="BL85" s="111">
        <f>-BL80*Assumptions!$E$36</f>
        <v>0</v>
      </c>
      <c r="BM85" s="111">
        <f>-BM80*Assumptions!$E$36</f>
        <v>0</v>
      </c>
      <c r="BN85" s="111">
        <f>-BN80*Assumptions!$E$36</f>
        <v>0</v>
      </c>
      <c r="BO85" s="111">
        <f>-BO80*Assumptions!$E$36</f>
        <v>0</v>
      </c>
      <c r="BP85" s="111">
        <f>-BP80*Assumptions!$E$36</f>
        <v>0</v>
      </c>
      <c r="BQ85" s="111">
        <f>-BQ80*Assumptions!$E$36</f>
        <v>0</v>
      </c>
      <c r="BR85" s="111">
        <f>-BR80*Assumptions!$E$36</f>
        <v>0</v>
      </c>
      <c r="BS85" s="111">
        <f>-BS80*Assumptions!$E$36</f>
        <v>0</v>
      </c>
      <c r="BT85" s="111">
        <f>-BT80*Assumptions!$E$36</f>
        <v>0</v>
      </c>
      <c r="BU85" s="111">
        <f>-BU80*Assumptions!$E$36</f>
        <v>0</v>
      </c>
      <c r="BV85" s="111">
        <f>-BV80*Assumptions!$E$36</f>
        <v>0</v>
      </c>
      <c r="BW85" s="111">
        <f>-BW80*Assumptions!$E$36</f>
        <v>0</v>
      </c>
      <c r="BX85" s="111">
        <f>-BX80*Assumptions!$E$36</f>
        <v>0</v>
      </c>
      <c r="BY85" s="111">
        <f>-BY80*Assumptions!$E$36</f>
        <v>0</v>
      </c>
      <c r="BZ85" s="111">
        <f>-BZ80*Assumptions!$E$36</f>
        <v>0</v>
      </c>
      <c r="CA85" s="111">
        <f>-CA80*Assumptions!$E$36</f>
        <v>0</v>
      </c>
      <c r="CB85" s="111">
        <f>-CB80*Assumptions!$E$36</f>
        <v>0</v>
      </c>
      <c r="CC85" s="111">
        <f>-CC80*Assumptions!$E$36</f>
        <v>0</v>
      </c>
      <c r="CD85" s="111">
        <f>-CD80*Assumptions!$E$36</f>
        <v>0</v>
      </c>
      <c r="CE85" s="111">
        <f>-CE80*Assumptions!$E$36</f>
        <v>0</v>
      </c>
      <c r="CF85" s="111">
        <f>-CF80*Assumptions!$E$36</f>
        <v>0</v>
      </c>
      <c r="CG85" s="111">
        <f>-CG80*Assumptions!$E$36</f>
        <v>0</v>
      </c>
      <c r="CH85" s="111">
        <f>-CH80*Assumptions!$E$36</f>
        <v>0</v>
      </c>
      <c r="CI85" s="111">
        <f>-CI80*Assumptions!$E$36</f>
        <v>0</v>
      </c>
      <c r="CJ85" s="111">
        <f>-CJ80*Assumptions!$E$36</f>
        <v>0</v>
      </c>
      <c r="CK85" s="111">
        <f>-CK80*Assumptions!$E$36</f>
        <v>0</v>
      </c>
      <c r="CL85" s="111">
        <f>-CL80*Assumptions!$E$36</f>
        <v>0</v>
      </c>
      <c r="CM85" s="111">
        <f>-CM80*Assumptions!$E$36</f>
        <v>0</v>
      </c>
      <c r="CN85" s="111">
        <f>-CN80*Assumptions!$E$36</f>
        <v>0</v>
      </c>
      <c r="CO85" s="111">
        <f>-CO80*Assumptions!$E$36</f>
        <v>0</v>
      </c>
      <c r="CP85" s="111">
        <f>-CP80*Assumptions!$E$36</f>
        <v>0</v>
      </c>
      <c r="CQ85" s="111">
        <f>-CQ80*Assumptions!$E$36</f>
        <v>0</v>
      </c>
      <c r="CR85" s="111">
        <f>-CR80*Assumptions!$E$36</f>
        <v>0</v>
      </c>
      <c r="CS85" s="111">
        <f>-CS80*Assumptions!$E$36</f>
        <v>0</v>
      </c>
      <c r="CT85" s="111">
        <f>-CT80*Assumptions!$E$36</f>
        <v>0</v>
      </c>
      <c r="CU85" s="111">
        <f>-CU80*Assumptions!$E$36</f>
        <v>0</v>
      </c>
      <c r="CV85" s="197"/>
      <c r="CW85" s="197"/>
      <c r="CX85" s="197"/>
      <c r="CY85" s="197"/>
      <c r="CZ85" s="197"/>
      <c r="DA85" s="197"/>
      <c r="DB85" s="197"/>
      <c r="DC85" s="197"/>
    </row>
    <row r="86" spans="2:107" s="28" customFormat="1" outlineLevel="1">
      <c r="B86" s="149" t="str">
        <f t="shared" si="190"/>
        <v>Baas Phase</v>
      </c>
      <c r="C86" s="203"/>
      <c r="D86" s="111">
        <f>-D81*Assumptions!$F$36</f>
        <v>0</v>
      </c>
      <c r="E86" s="111">
        <f>-E81*Assumptions!$F$36</f>
        <v>0</v>
      </c>
      <c r="F86" s="111">
        <f>-F81*Assumptions!$F$36</f>
        <v>0</v>
      </c>
      <c r="G86" s="111">
        <f>-G81*Assumptions!$F$36</f>
        <v>0</v>
      </c>
      <c r="H86" s="111">
        <f>-H81*Assumptions!$F$36</f>
        <v>0</v>
      </c>
      <c r="I86" s="111">
        <f>-I81*Assumptions!$F$36</f>
        <v>0</v>
      </c>
      <c r="J86" s="111">
        <f>-J81*Assumptions!$F$36</f>
        <v>0</v>
      </c>
      <c r="K86" s="111">
        <f>-K81*Assumptions!$F$36</f>
        <v>0</v>
      </c>
      <c r="L86" s="111">
        <f>-L81*Assumptions!$F$36</f>
        <v>0</v>
      </c>
      <c r="M86" s="111">
        <f>-M81*Assumptions!$F$36</f>
        <v>0</v>
      </c>
      <c r="N86" s="111">
        <f>-N81*Assumptions!$F$36</f>
        <v>0</v>
      </c>
      <c r="O86" s="111">
        <f>-O81*Assumptions!$F$36</f>
        <v>0</v>
      </c>
      <c r="P86" s="111">
        <f>-P81*Assumptions!$F$36</f>
        <v>0</v>
      </c>
      <c r="Q86" s="111">
        <f>-Q81*Assumptions!$F$36</f>
        <v>0</v>
      </c>
      <c r="R86" s="111">
        <f>-R81*Assumptions!$F$36</f>
        <v>0</v>
      </c>
      <c r="S86" s="111">
        <f>-S81*Assumptions!$F$36</f>
        <v>0</v>
      </c>
      <c r="T86" s="111">
        <f>-T81*Assumptions!$F$36</f>
        <v>0</v>
      </c>
      <c r="U86" s="111">
        <f>-U81*Assumptions!$F$36</f>
        <v>0</v>
      </c>
      <c r="V86" s="111">
        <f>-V81*Assumptions!$F$36</f>
        <v>0</v>
      </c>
      <c r="W86" s="111">
        <f>-W81*Assumptions!$F$36</f>
        <v>0</v>
      </c>
      <c r="X86" s="111">
        <f>-X81*Assumptions!$F$36</f>
        <v>0</v>
      </c>
      <c r="Y86" s="111">
        <f>-Y81*Assumptions!$F$36</f>
        <v>0</v>
      </c>
      <c r="Z86" s="111">
        <f>-Z81*Assumptions!$F$36</f>
        <v>0</v>
      </c>
      <c r="AA86" s="111">
        <f>-AA81*Assumptions!$F$36</f>
        <v>0</v>
      </c>
      <c r="AB86" s="111">
        <f>-AB81*Assumptions!$F$36</f>
        <v>0</v>
      </c>
      <c r="AC86" s="111">
        <f>-AC81*Assumptions!$F$36</f>
        <v>0</v>
      </c>
      <c r="AD86" s="111">
        <f>-AD81*Assumptions!$F$36</f>
        <v>0</v>
      </c>
      <c r="AE86" s="111">
        <f>-AE81*Assumptions!$F$36</f>
        <v>0</v>
      </c>
      <c r="AF86" s="111">
        <f>-AF81*Assumptions!$F$36</f>
        <v>0</v>
      </c>
      <c r="AG86" s="111">
        <f>-AG81*Assumptions!$F$36</f>
        <v>0</v>
      </c>
      <c r="AH86" s="111">
        <f>-AH81*Assumptions!$F$36</f>
        <v>0</v>
      </c>
      <c r="AI86" s="111">
        <f>-AI81*Assumptions!$F$36</f>
        <v>0</v>
      </c>
      <c r="AJ86" s="111">
        <f>-AJ81*Assumptions!$F$36</f>
        <v>0</v>
      </c>
      <c r="AK86" s="111">
        <f>-AK81*Assumptions!$F$36</f>
        <v>0</v>
      </c>
      <c r="AL86" s="111">
        <f>-AL81*Assumptions!$F$36</f>
        <v>0</v>
      </c>
      <c r="AM86" s="111">
        <f>-AM81*Assumptions!$F$36</f>
        <v>0</v>
      </c>
      <c r="AN86" s="111">
        <f>-AN81*Assumptions!$F$36</f>
        <v>0</v>
      </c>
      <c r="AO86" s="111">
        <f>-AO81*Assumptions!$F$36</f>
        <v>0</v>
      </c>
      <c r="AP86" s="111">
        <f>-AP81*Assumptions!$F$36</f>
        <v>0</v>
      </c>
      <c r="AQ86" s="111">
        <f>-AQ81*Assumptions!$F$36</f>
        <v>0</v>
      </c>
      <c r="AR86" s="111">
        <f>-AR81*Assumptions!$F$36</f>
        <v>0</v>
      </c>
      <c r="AS86" s="111">
        <f>-AS81*Assumptions!$F$36</f>
        <v>0</v>
      </c>
      <c r="AT86" s="111">
        <f>-AT81*Assumptions!$F$36</f>
        <v>0</v>
      </c>
      <c r="AU86" s="111">
        <f>-AU81*Assumptions!$F$36</f>
        <v>0</v>
      </c>
      <c r="AV86" s="111">
        <f>-AV81*Assumptions!$F$36</f>
        <v>0</v>
      </c>
      <c r="AW86" s="111">
        <f>-AW81*Assumptions!$F$36</f>
        <v>0</v>
      </c>
      <c r="AX86" s="111">
        <f>-AX81*Assumptions!$F$36</f>
        <v>0</v>
      </c>
      <c r="AY86" s="111">
        <f>-AY81*Assumptions!$F$36</f>
        <v>0</v>
      </c>
      <c r="AZ86" s="111">
        <f>-AZ81*Assumptions!$F$36</f>
        <v>0</v>
      </c>
      <c r="BA86" s="111">
        <f>-BA81*Assumptions!$F$36</f>
        <v>0</v>
      </c>
      <c r="BB86" s="111">
        <f>-BB81*Assumptions!$F$36</f>
        <v>0</v>
      </c>
      <c r="BC86" s="111">
        <f>-BC81*Assumptions!$F$36</f>
        <v>0</v>
      </c>
      <c r="BD86" s="111">
        <f>-BD81*Assumptions!$F$36</f>
        <v>0</v>
      </c>
      <c r="BE86" s="111">
        <f>-BE81*Assumptions!$F$36</f>
        <v>0</v>
      </c>
      <c r="BF86" s="111">
        <f>-BF81*Assumptions!$F$36</f>
        <v>0</v>
      </c>
      <c r="BG86" s="111">
        <f>-BG81*Assumptions!$F$36</f>
        <v>0</v>
      </c>
      <c r="BH86" s="111">
        <f>-BH81*Assumptions!$F$36</f>
        <v>0</v>
      </c>
      <c r="BI86" s="111">
        <f>-BI81*Assumptions!$F$36</f>
        <v>0</v>
      </c>
      <c r="BJ86" s="111">
        <f>-BJ81*Assumptions!$F$36</f>
        <v>0</v>
      </c>
      <c r="BK86" s="111">
        <f>-BK81*Assumptions!$F$36</f>
        <v>0</v>
      </c>
      <c r="BL86" s="111">
        <f>-BL81*Assumptions!$F$36</f>
        <v>0</v>
      </c>
      <c r="BM86" s="111">
        <f>-BM81*Assumptions!$F$36</f>
        <v>0</v>
      </c>
      <c r="BN86" s="111">
        <f>-BN81*Assumptions!$F$36</f>
        <v>0</v>
      </c>
      <c r="BO86" s="111">
        <f>-BO81*Assumptions!$F$36</f>
        <v>0</v>
      </c>
      <c r="BP86" s="111">
        <f>-BP81*Assumptions!$F$36</f>
        <v>0</v>
      </c>
      <c r="BQ86" s="111">
        <f>-BQ81*Assumptions!$F$36</f>
        <v>0</v>
      </c>
      <c r="BR86" s="111">
        <f>-BR81*Assumptions!$F$36</f>
        <v>0</v>
      </c>
      <c r="BS86" s="111">
        <f>-BS81*Assumptions!$F$36</f>
        <v>0</v>
      </c>
      <c r="BT86" s="111">
        <f>-BT81*Assumptions!$F$36</f>
        <v>0</v>
      </c>
      <c r="BU86" s="111">
        <f>-BU81*Assumptions!$F$36</f>
        <v>0</v>
      </c>
      <c r="BV86" s="111">
        <f>-BV81*Assumptions!$F$36</f>
        <v>0</v>
      </c>
      <c r="BW86" s="111">
        <f>-BW81*Assumptions!$F$36</f>
        <v>0</v>
      </c>
      <c r="BX86" s="111">
        <f>-BX81*Assumptions!$F$36</f>
        <v>0</v>
      </c>
      <c r="BY86" s="111">
        <f>-BY81*Assumptions!$F$36</f>
        <v>0</v>
      </c>
      <c r="BZ86" s="111">
        <f>-BZ81*Assumptions!$F$36</f>
        <v>0</v>
      </c>
      <c r="CA86" s="111">
        <f>-CA81*Assumptions!$F$36</f>
        <v>0</v>
      </c>
      <c r="CB86" s="111">
        <f>-CB81*Assumptions!$F$36</f>
        <v>0</v>
      </c>
      <c r="CC86" s="111">
        <f>-CC81*Assumptions!$F$36</f>
        <v>0</v>
      </c>
      <c r="CD86" s="111">
        <f>-CD81*Assumptions!$F$36</f>
        <v>0</v>
      </c>
      <c r="CE86" s="111">
        <f>-CE81*Assumptions!$F$36</f>
        <v>0</v>
      </c>
      <c r="CF86" s="111">
        <f>-CF81*Assumptions!$F$36</f>
        <v>0</v>
      </c>
      <c r="CG86" s="111">
        <f>-CG81*Assumptions!$F$36</f>
        <v>0</v>
      </c>
      <c r="CH86" s="111">
        <f>-CH81*Assumptions!$F$36</f>
        <v>0</v>
      </c>
      <c r="CI86" s="111">
        <f>-CI81*Assumptions!$F$36</f>
        <v>0</v>
      </c>
      <c r="CJ86" s="111">
        <f>-CJ81*Assumptions!$F$36</f>
        <v>0</v>
      </c>
      <c r="CK86" s="111">
        <f>-CK81*Assumptions!$F$36</f>
        <v>0</v>
      </c>
      <c r="CL86" s="111">
        <f>-CL81*Assumptions!$F$36</f>
        <v>0</v>
      </c>
      <c r="CM86" s="111">
        <f>-CM81*Assumptions!$F$36</f>
        <v>0</v>
      </c>
      <c r="CN86" s="111">
        <f>-CN81*Assumptions!$F$36</f>
        <v>0</v>
      </c>
      <c r="CO86" s="111">
        <f>-CO81*Assumptions!$F$36</f>
        <v>0</v>
      </c>
      <c r="CP86" s="111">
        <f>-CP81*Assumptions!$F$36</f>
        <v>0</v>
      </c>
      <c r="CQ86" s="111">
        <f>-CQ81*Assumptions!$F$36</f>
        <v>0</v>
      </c>
      <c r="CR86" s="111">
        <f>-CR81*Assumptions!$F$36</f>
        <v>0</v>
      </c>
      <c r="CS86" s="111">
        <f>-CS81*Assumptions!$F$36</f>
        <v>0</v>
      </c>
      <c r="CT86" s="111">
        <f>-CT81*Assumptions!$F$36</f>
        <v>0</v>
      </c>
      <c r="CU86" s="111">
        <f>-CU81*Assumptions!$F$36</f>
        <v>0</v>
      </c>
      <c r="CV86" s="197"/>
      <c r="CW86" s="197"/>
      <c r="CX86" s="197"/>
      <c r="CY86" s="197"/>
      <c r="CZ86" s="197"/>
      <c r="DA86" s="197"/>
      <c r="DB86" s="197"/>
      <c r="DC86" s="197"/>
    </row>
    <row r="87" spans="2:107" s="28" customFormat="1" outlineLevel="1">
      <c r="B87" s="151"/>
      <c r="C87" s="205"/>
      <c r="D87" s="206"/>
      <c r="E87" s="206"/>
      <c r="F87" s="206"/>
      <c r="G87" s="206"/>
      <c r="H87" s="206"/>
      <c r="I87" s="206"/>
      <c r="J87" s="206"/>
      <c r="K87" s="206"/>
      <c r="L87" s="206"/>
      <c r="M87" s="206"/>
      <c r="N87" s="206"/>
      <c r="O87" s="206"/>
      <c r="P87" s="206"/>
      <c r="Q87" s="206"/>
      <c r="R87" s="206"/>
      <c r="S87" s="206"/>
      <c r="T87" s="206"/>
      <c r="U87" s="206"/>
      <c r="V87" s="206"/>
      <c r="W87" s="206"/>
      <c r="X87" s="206"/>
      <c r="Y87" s="206"/>
      <c r="Z87" s="206"/>
      <c r="AA87" s="206"/>
      <c r="AB87" s="206"/>
      <c r="AC87" s="206"/>
      <c r="AD87" s="206"/>
      <c r="AE87" s="206"/>
      <c r="AF87" s="206"/>
      <c r="AG87" s="206"/>
      <c r="AH87" s="206"/>
      <c r="AI87" s="206"/>
      <c r="AJ87" s="206"/>
      <c r="AK87" s="206"/>
      <c r="AL87" s="206"/>
      <c r="AM87" s="206"/>
      <c r="AN87" s="206"/>
      <c r="AO87" s="206"/>
      <c r="AP87" s="206"/>
      <c r="AQ87" s="206"/>
      <c r="AR87" s="206"/>
      <c r="AS87" s="206"/>
      <c r="AT87" s="206"/>
      <c r="AU87" s="206"/>
      <c r="AV87" s="206"/>
      <c r="AW87" s="206"/>
      <c r="AX87" s="206"/>
      <c r="AY87" s="206"/>
      <c r="AZ87" s="206"/>
      <c r="BA87" s="206"/>
      <c r="BB87" s="206"/>
      <c r="BC87" s="206"/>
      <c r="BD87" s="206"/>
      <c r="BE87" s="206"/>
      <c r="BF87" s="206"/>
      <c r="BG87" s="206"/>
      <c r="BH87" s="206"/>
      <c r="BI87" s="206"/>
      <c r="BJ87" s="206"/>
      <c r="BK87" s="206"/>
      <c r="BL87" s="206"/>
      <c r="BM87" s="206"/>
      <c r="BN87" s="206"/>
      <c r="BO87" s="206"/>
      <c r="BP87" s="206"/>
      <c r="BQ87" s="206"/>
      <c r="BR87" s="206"/>
      <c r="BS87" s="206"/>
      <c r="BT87" s="206"/>
      <c r="BU87" s="206"/>
      <c r="BV87" s="206"/>
      <c r="BW87" s="206"/>
      <c r="BX87" s="206"/>
      <c r="BY87" s="206"/>
      <c r="BZ87" s="206"/>
      <c r="CA87" s="206"/>
      <c r="CB87" s="206"/>
      <c r="CC87" s="206"/>
      <c r="CD87" s="206"/>
      <c r="CE87" s="206"/>
      <c r="CF87" s="206"/>
      <c r="CG87" s="206"/>
      <c r="CH87" s="206"/>
      <c r="CI87" s="206"/>
      <c r="CJ87" s="206"/>
      <c r="CK87" s="206"/>
      <c r="CL87" s="206"/>
      <c r="CM87" s="206"/>
      <c r="CN87" s="206"/>
      <c r="CO87" s="206"/>
      <c r="CP87" s="206"/>
      <c r="CQ87" s="206"/>
      <c r="CR87" s="206"/>
      <c r="CS87" s="206"/>
      <c r="CT87" s="206"/>
      <c r="CU87" s="206"/>
      <c r="CV87" s="197"/>
      <c r="CW87" s="197"/>
      <c r="CX87" s="197"/>
      <c r="CY87" s="197"/>
      <c r="CZ87" s="197"/>
      <c r="DA87" s="197"/>
      <c r="DB87" s="197"/>
      <c r="DC87" s="197"/>
    </row>
    <row r="88" spans="2:107" s="28" customFormat="1" outlineLevel="1">
      <c r="B88" s="217" t="s">
        <v>156</v>
      </c>
      <c r="C88" s="208"/>
      <c r="D88" s="209">
        <f t="shared" ref="D88:AI88" si="191">SUM(D89:D92)</f>
        <v>0</v>
      </c>
      <c r="E88" s="209">
        <f t="shared" si="191"/>
        <v>0</v>
      </c>
      <c r="F88" s="209">
        <f t="shared" si="191"/>
        <v>0</v>
      </c>
      <c r="G88" s="209">
        <f t="shared" si="191"/>
        <v>0</v>
      </c>
      <c r="H88" s="209">
        <f t="shared" si="191"/>
        <v>0</v>
      </c>
      <c r="I88" s="209">
        <f t="shared" si="191"/>
        <v>0</v>
      </c>
      <c r="J88" s="209">
        <f t="shared" si="191"/>
        <v>0</v>
      </c>
      <c r="K88" s="209">
        <f t="shared" si="191"/>
        <v>0</v>
      </c>
      <c r="L88" s="209">
        <f t="shared" si="191"/>
        <v>0</v>
      </c>
      <c r="M88" s="209">
        <f t="shared" si="191"/>
        <v>0</v>
      </c>
      <c r="N88" s="209">
        <f t="shared" si="191"/>
        <v>0</v>
      </c>
      <c r="O88" s="209">
        <f t="shared" si="191"/>
        <v>0</v>
      </c>
      <c r="P88" s="209">
        <f t="shared" si="191"/>
        <v>0</v>
      </c>
      <c r="Q88" s="209">
        <f t="shared" si="191"/>
        <v>0</v>
      </c>
      <c r="R88" s="209">
        <f t="shared" si="191"/>
        <v>0</v>
      </c>
      <c r="S88" s="209">
        <f t="shared" si="191"/>
        <v>0</v>
      </c>
      <c r="T88" s="209">
        <f t="shared" si="191"/>
        <v>0</v>
      </c>
      <c r="U88" s="209">
        <f t="shared" si="191"/>
        <v>0</v>
      </c>
      <c r="V88" s="209">
        <f t="shared" si="191"/>
        <v>0</v>
      </c>
      <c r="W88" s="209">
        <f t="shared" si="191"/>
        <v>0</v>
      </c>
      <c r="X88" s="209">
        <f t="shared" si="191"/>
        <v>0</v>
      </c>
      <c r="Y88" s="209">
        <f t="shared" si="191"/>
        <v>0</v>
      </c>
      <c r="Z88" s="209">
        <f t="shared" si="191"/>
        <v>0</v>
      </c>
      <c r="AA88" s="209">
        <f t="shared" si="191"/>
        <v>0</v>
      </c>
      <c r="AB88" s="209">
        <f t="shared" si="191"/>
        <v>0</v>
      </c>
      <c r="AC88" s="209">
        <f t="shared" si="191"/>
        <v>0</v>
      </c>
      <c r="AD88" s="209">
        <f t="shared" si="191"/>
        <v>0</v>
      </c>
      <c r="AE88" s="209">
        <f t="shared" si="191"/>
        <v>0</v>
      </c>
      <c r="AF88" s="209">
        <f t="shared" si="191"/>
        <v>0</v>
      </c>
      <c r="AG88" s="209">
        <f t="shared" si="191"/>
        <v>0</v>
      </c>
      <c r="AH88" s="209">
        <f t="shared" si="191"/>
        <v>0</v>
      </c>
      <c r="AI88" s="209">
        <f t="shared" si="191"/>
        <v>0</v>
      </c>
      <c r="AJ88" s="209">
        <f t="shared" ref="AJ88:BO88" si="192">SUM(AJ89:AJ92)</f>
        <v>0</v>
      </c>
      <c r="AK88" s="209">
        <f t="shared" si="192"/>
        <v>0</v>
      </c>
      <c r="AL88" s="209">
        <f t="shared" si="192"/>
        <v>0</v>
      </c>
      <c r="AM88" s="209">
        <f t="shared" si="192"/>
        <v>0</v>
      </c>
      <c r="AN88" s="209">
        <f t="shared" si="192"/>
        <v>0</v>
      </c>
      <c r="AO88" s="209">
        <f t="shared" si="192"/>
        <v>0</v>
      </c>
      <c r="AP88" s="209">
        <f t="shared" si="192"/>
        <v>0</v>
      </c>
      <c r="AQ88" s="209">
        <f t="shared" si="192"/>
        <v>0</v>
      </c>
      <c r="AR88" s="209">
        <f t="shared" si="192"/>
        <v>0</v>
      </c>
      <c r="AS88" s="209">
        <f t="shared" si="192"/>
        <v>0</v>
      </c>
      <c r="AT88" s="209">
        <f t="shared" si="192"/>
        <v>0</v>
      </c>
      <c r="AU88" s="209">
        <f t="shared" si="192"/>
        <v>0</v>
      </c>
      <c r="AV88" s="209">
        <f t="shared" si="192"/>
        <v>0</v>
      </c>
      <c r="AW88" s="209">
        <f t="shared" si="192"/>
        <v>0</v>
      </c>
      <c r="AX88" s="209">
        <f t="shared" si="192"/>
        <v>0</v>
      </c>
      <c r="AY88" s="209">
        <f t="shared" si="192"/>
        <v>0</v>
      </c>
      <c r="AZ88" s="209">
        <f t="shared" si="192"/>
        <v>0</v>
      </c>
      <c r="BA88" s="209">
        <f t="shared" si="192"/>
        <v>0</v>
      </c>
      <c r="BB88" s="209">
        <f t="shared" si="192"/>
        <v>0</v>
      </c>
      <c r="BC88" s="209">
        <f t="shared" si="192"/>
        <v>0</v>
      </c>
      <c r="BD88" s="209">
        <f t="shared" si="192"/>
        <v>0</v>
      </c>
      <c r="BE88" s="209">
        <f t="shared" si="192"/>
        <v>0</v>
      </c>
      <c r="BF88" s="209">
        <f t="shared" si="192"/>
        <v>0</v>
      </c>
      <c r="BG88" s="209">
        <f t="shared" si="192"/>
        <v>0</v>
      </c>
      <c r="BH88" s="209">
        <f t="shared" si="192"/>
        <v>0</v>
      </c>
      <c r="BI88" s="209">
        <f t="shared" si="192"/>
        <v>0</v>
      </c>
      <c r="BJ88" s="209">
        <f t="shared" si="192"/>
        <v>0</v>
      </c>
      <c r="BK88" s="209">
        <f t="shared" si="192"/>
        <v>0</v>
      </c>
      <c r="BL88" s="209">
        <f t="shared" si="192"/>
        <v>0</v>
      </c>
      <c r="BM88" s="209">
        <f t="shared" si="192"/>
        <v>0</v>
      </c>
      <c r="BN88" s="209">
        <f t="shared" si="192"/>
        <v>0</v>
      </c>
      <c r="BO88" s="209">
        <f t="shared" si="192"/>
        <v>0</v>
      </c>
      <c r="BP88" s="209">
        <f t="shared" ref="BP88:CU88" si="193">SUM(BP89:BP92)</f>
        <v>0</v>
      </c>
      <c r="BQ88" s="209">
        <f t="shared" si="193"/>
        <v>0</v>
      </c>
      <c r="BR88" s="209">
        <f t="shared" si="193"/>
        <v>0</v>
      </c>
      <c r="BS88" s="209">
        <f t="shared" si="193"/>
        <v>0</v>
      </c>
      <c r="BT88" s="209">
        <f t="shared" si="193"/>
        <v>0</v>
      </c>
      <c r="BU88" s="209">
        <f t="shared" si="193"/>
        <v>0</v>
      </c>
      <c r="BV88" s="209">
        <f t="shared" si="193"/>
        <v>0</v>
      </c>
      <c r="BW88" s="209">
        <f t="shared" si="193"/>
        <v>0</v>
      </c>
      <c r="BX88" s="209">
        <f t="shared" si="193"/>
        <v>0</v>
      </c>
      <c r="BY88" s="209">
        <f t="shared" si="193"/>
        <v>0</v>
      </c>
      <c r="BZ88" s="209">
        <f t="shared" si="193"/>
        <v>0</v>
      </c>
      <c r="CA88" s="209">
        <f t="shared" si="193"/>
        <v>0</v>
      </c>
      <c r="CB88" s="209">
        <f t="shared" si="193"/>
        <v>0</v>
      </c>
      <c r="CC88" s="209">
        <f t="shared" si="193"/>
        <v>0</v>
      </c>
      <c r="CD88" s="209">
        <f t="shared" si="193"/>
        <v>0</v>
      </c>
      <c r="CE88" s="209">
        <f t="shared" si="193"/>
        <v>0</v>
      </c>
      <c r="CF88" s="209">
        <f t="shared" si="193"/>
        <v>0</v>
      </c>
      <c r="CG88" s="209">
        <f t="shared" si="193"/>
        <v>0</v>
      </c>
      <c r="CH88" s="209">
        <f t="shared" si="193"/>
        <v>0</v>
      </c>
      <c r="CI88" s="209">
        <f t="shared" si="193"/>
        <v>0</v>
      </c>
      <c r="CJ88" s="209">
        <f t="shared" si="193"/>
        <v>0</v>
      </c>
      <c r="CK88" s="209">
        <f t="shared" si="193"/>
        <v>0</v>
      </c>
      <c r="CL88" s="209">
        <f t="shared" si="193"/>
        <v>0</v>
      </c>
      <c r="CM88" s="209">
        <f t="shared" si="193"/>
        <v>0</v>
      </c>
      <c r="CN88" s="209">
        <f t="shared" si="193"/>
        <v>0</v>
      </c>
      <c r="CO88" s="209">
        <f t="shared" si="193"/>
        <v>0</v>
      </c>
      <c r="CP88" s="209">
        <f t="shared" si="193"/>
        <v>0</v>
      </c>
      <c r="CQ88" s="209">
        <f t="shared" si="193"/>
        <v>0</v>
      </c>
      <c r="CR88" s="209">
        <f t="shared" si="193"/>
        <v>0</v>
      </c>
      <c r="CS88" s="209">
        <f t="shared" si="193"/>
        <v>0</v>
      </c>
      <c r="CT88" s="209">
        <f t="shared" si="193"/>
        <v>0</v>
      </c>
      <c r="CU88" s="209">
        <f t="shared" si="193"/>
        <v>0</v>
      </c>
      <c r="CV88" s="197"/>
      <c r="CW88" s="197"/>
      <c r="CX88" s="197"/>
      <c r="CY88" s="197"/>
      <c r="CZ88" s="197"/>
      <c r="DA88" s="197"/>
      <c r="DB88" s="197"/>
      <c r="DC88" s="197"/>
    </row>
    <row r="89" spans="2:107" s="28" customFormat="1" outlineLevel="1">
      <c r="B89" s="149" t="str">
        <f>B63</f>
        <v>SaaS Phase</v>
      </c>
      <c r="C89" s="203"/>
      <c r="D89" s="111">
        <f>IF(Assumptions!$D33=Assumptions!$P$7,IF(D$60=Assumptions!$D32,-(SUM($C79:D79)+SUM($C89:C89)),0),IF(Assumptions!$D33=Assumptions!$P$5,IF(AND(D$60&gt;=EOMONTH(Assumptions!$D30,Assumptions!$D34),D$60&lt;=Assumptions!$D32,D69&gt;0),MAX(-(SUM($C79:D79))/(Assumptions!$D31-Assumptions!$D34),-D69),0),IF(Assumptions!$D33=Assumptions!$P$6,IFERROR(PPMT(Assumptions!$D35/12,D63,Assumptions!$D31-Assumptions!$D34,(SUM($C79:D79)+SUM($C89:C89))),0),0)))</f>
        <v>0</v>
      </c>
      <c r="E89" s="111">
        <f>IF(Assumptions!$D33=Assumptions!$P$7,IF(E$60=Assumptions!$D32,-(SUM($C79:E79)+SUM($C89:D89)),0),IF(Assumptions!$D33=Assumptions!$P$5,IF(AND(E$60&gt;=EOMONTH(Assumptions!$D30,Assumptions!$D34),E$60&lt;=Assumptions!$D32,E69&gt;0),MAX(-(SUM($C79:E79))/(Assumptions!$D31-Assumptions!$D34),-E69),0),IF(Assumptions!$D33=Assumptions!$P$6,IFERROR(PPMT(Assumptions!$D35/12,E63,Assumptions!$D31-Assumptions!$D34,(SUM($C79:E79)+SUM($C89:D89))),0),0)))</f>
        <v>0</v>
      </c>
      <c r="F89" s="111">
        <f>IF(Assumptions!$D33=Assumptions!$P$7,IF(F$60=Assumptions!$D32,-(SUM($C79:F79)+SUM($C89:E89)),0),IF(Assumptions!$D33=Assumptions!$P$5,IF(AND(F$60&gt;=EOMONTH(Assumptions!$D30,Assumptions!$D34),F$60&lt;=Assumptions!$D32,F69&gt;0),MAX(-(SUM($C79:F79))/(Assumptions!$D31-Assumptions!$D34),-F69),0),IF(Assumptions!$D33=Assumptions!$P$6,IFERROR(PPMT(Assumptions!$D35/12,F63,Assumptions!$D31-Assumptions!$D34,(SUM($C79:F79)+SUM($C89:E89))),0),0)))</f>
        <v>0</v>
      </c>
      <c r="G89" s="111">
        <f>IF(Assumptions!$D33=Assumptions!$P$7,IF(G$60=Assumptions!$D32,-(SUM($C79:G79)+SUM($C89:F89)),0),IF(Assumptions!$D33=Assumptions!$P$5,IF(AND(G$60&gt;=EOMONTH(Assumptions!$D30,Assumptions!$D34),G$60&lt;=Assumptions!$D32,G69&gt;0),MAX(-(SUM($C79:G79))/(Assumptions!$D31-Assumptions!$D34),-G69),0),IF(Assumptions!$D33=Assumptions!$P$6,IFERROR(PPMT(Assumptions!$D35/12,G63,Assumptions!$D31-Assumptions!$D34,(SUM($C79:G79)+SUM($C89:F89))),0),0)))</f>
        <v>0</v>
      </c>
      <c r="H89" s="111">
        <f>IF(Assumptions!$D33=Assumptions!$P$7,IF(H$60=Assumptions!$D32,-(SUM($C79:H79)+SUM($C89:G89)),0),IF(Assumptions!$D33=Assumptions!$P$5,IF(AND(H$60&gt;=EOMONTH(Assumptions!$D30,Assumptions!$D34),H$60&lt;=Assumptions!$D32,H69&gt;0),MAX(-(SUM($C79:H79))/(Assumptions!$D31-Assumptions!$D34),-H69),0),IF(Assumptions!$D33=Assumptions!$P$6,IFERROR(PPMT(Assumptions!$D35/12,H63,Assumptions!$D31-Assumptions!$D34,(SUM($C79:H79)+SUM($C89:G89))),0),0)))</f>
        <v>0</v>
      </c>
      <c r="I89" s="111">
        <f>IF(Assumptions!$D33=Assumptions!$P$7,IF(I$60=Assumptions!$D32,-(SUM($C79:I79)+SUM($C89:H89)),0),IF(Assumptions!$D33=Assumptions!$P$5,IF(AND(I$60&gt;=EOMONTH(Assumptions!$D30,Assumptions!$D34),I$60&lt;=Assumptions!$D32,I69&gt;0),MAX(-(SUM($C79:I79))/(Assumptions!$D31-Assumptions!$D34),-I69),0),IF(Assumptions!$D33=Assumptions!$P$6,IFERROR(PPMT(Assumptions!$D35/12,I63,Assumptions!$D31-Assumptions!$D34,(SUM($C79:I79)+SUM($C89:H89))),0),0)))</f>
        <v>0</v>
      </c>
      <c r="J89" s="111">
        <f>IF(Assumptions!$D33=Assumptions!$P$7,IF(J$60=Assumptions!$D32,-(SUM($C79:J79)+SUM($C89:I89)),0),IF(Assumptions!$D33=Assumptions!$P$5,IF(AND(J$60&gt;=EOMONTH(Assumptions!$D30,Assumptions!$D34),J$60&lt;=Assumptions!$D32,J69&gt;0),MAX(-(SUM($C79:J79))/(Assumptions!$D31-Assumptions!$D34),-J69),0),IF(Assumptions!$D33=Assumptions!$P$6,IFERROR(PPMT(Assumptions!$D35/12,J63,Assumptions!$D31-Assumptions!$D34,(SUM($C79:J79)+SUM($C89:I89))),0),0)))</f>
        <v>0</v>
      </c>
      <c r="K89" s="111">
        <f>IF(Assumptions!$D33=Assumptions!$P$7,IF(K$60=Assumptions!$D32,-(SUM($C79:K79)+SUM($C89:J89)),0),IF(Assumptions!$D33=Assumptions!$P$5,IF(AND(K$60&gt;=EOMONTH(Assumptions!$D30,Assumptions!$D34),K$60&lt;=Assumptions!$D32,K69&gt;0),MAX(-(SUM($C79:K79))/(Assumptions!$D31-Assumptions!$D34),-K69),0),IF(Assumptions!$D33=Assumptions!$P$6,IFERROR(PPMT(Assumptions!$D35/12,K63,Assumptions!$D31-Assumptions!$D34,(SUM($C79:K79)+SUM($C89:J89))),0),0)))</f>
        <v>0</v>
      </c>
      <c r="L89" s="111">
        <f>IF(Assumptions!$D33=Assumptions!$P$7,IF(L$60=Assumptions!$D32,-(SUM($C79:L79)+SUM($C89:K89)),0),IF(Assumptions!$D33=Assumptions!$P$5,IF(AND(L$60&gt;=EOMONTH(Assumptions!$D30,Assumptions!$D34),L$60&lt;=Assumptions!$D32,L69&gt;0),MAX(-(SUM($C79:L79))/(Assumptions!$D31-Assumptions!$D34),-L69),0),IF(Assumptions!$D33=Assumptions!$P$6,IFERROR(PPMT(Assumptions!$D35/12,L63,Assumptions!$D31-Assumptions!$D34,(SUM($C79:L79)+SUM($C89:K89))),0),0)))</f>
        <v>0</v>
      </c>
      <c r="M89" s="111">
        <f>IF(Assumptions!$D33=Assumptions!$P$7,IF(M$60=Assumptions!$D32,-(SUM($C79:M79)+SUM($C89:L89)),0),IF(Assumptions!$D33=Assumptions!$P$5,IF(AND(M$60&gt;=EOMONTH(Assumptions!$D30,Assumptions!$D34),M$60&lt;=Assumptions!$D32,M69&gt;0),MAX(-(SUM($C79:M79))/(Assumptions!$D31-Assumptions!$D34),-M69),0),IF(Assumptions!$D33=Assumptions!$P$6,IFERROR(PPMT(Assumptions!$D35/12,M63,Assumptions!$D31-Assumptions!$D34,(SUM($C79:M79)+SUM($C89:L89))),0),0)))</f>
        <v>0</v>
      </c>
      <c r="N89" s="111">
        <f>IF(Assumptions!$D33=Assumptions!$P$7,IF(N$60=Assumptions!$D32,-(SUM($C79:N79)+SUM($C89:M89)),0),IF(Assumptions!$D33=Assumptions!$P$5,IF(AND(N$60&gt;=EOMONTH(Assumptions!$D30,Assumptions!$D34),N$60&lt;=Assumptions!$D32,N69&gt;0),MAX(-(SUM($C79:N79))/(Assumptions!$D31-Assumptions!$D34),-N69),0),IF(Assumptions!$D33=Assumptions!$P$6,IFERROR(PPMT(Assumptions!$D35/12,N63,Assumptions!$D31-Assumptions!$D34,(SUM($C79:N79)+SUM($C89:M89))),0),0)))</f>
        <v>0</v>
      </c>
      <c r="O89" s="111">
        <f>IF(Assumptions!$D33=Assumptions!$P$7,IF(O$60=Assumptions!$D32,-(SUM($C79:O79)+SUM($C89:N89)),0),IF(Assumptions!$D33=Assumptions!$P$5,IF(AND(O$60&gt;=EOMONTH(Assumptions!$D30,Assumptions!$D34),O$60&lt;=Assumptions!$D32,O69&gt;0),MAX(-(SUM($C79:O79))/(Assumptions!$D31-Assumptions!$D34),-O69),0),IF(Assumptions!$D33=Assumptions!$P$6,IFERROR(PPMT(Assumptions!$D35/12,O63,Assumptions!$D31-Assumptions!$D34,(SUM($C79:O79)+SUM($C89:N89))),0),0)))</f>
        <v>0</v>
      </c>
      <c r="P89" s="111">
        <f>IF(Assumptions!$D33=Assumptions!$P$7,IF(P$60=Assumptions!$D32,-(SUM($C79:P79)+SUM($C89:O89)),0),IF(Assumptions!$D33=Assumptions!$P$5,IF(AND(P$60&gt;=EOMONTH(Assumptions!$D30,Assumptions!$D34),P$60&lt;=Assumptions!$D32,P69&gt;0),MAX(-(SUM($C79:P79))/(Assumptions!$D31-Assumptions!$D34),-P69),0),IF(Assumptions!$D33=Assumptions!$P$6,IFERROR(PPMT(Assumptions!$D35/12,P63,Assumptions!$D31-Assumptions!$D34,(SUM($C79:P79)+SUM($C89:O89))),0),0)))</f>
        <v>0</v>
      </c>
      <c r="Q89" s="111">
        <f>IF(Assumptions!$D33=Assumptions!$P$7,IF(Q$60=Assumptions!$D32,-(SUM($C79:Q79)+SUM($C89:P89)),0),IF(Assumptions!$D33=Assumptions!$P$5,IF(AND(Q$60&gt;=EOMONTH(Assumptions!$D30,Assumptions!$D34),Q$60&lt;=Assumptions!$D32,Q69&gt;0),MAX(-(SUM($C79:Q79))/(Assumptions!$D31-Assumptions!$D34),-Q69),0),IF(Assumptions!$D33=Assumptions!$P$6,IFERROR(PPMT(Assumptions!$D35/12,Q63,Assumptions!$D31-Assumptions!$D34,(SUM($C79:Q79)+SUM($C89:P89))),0),0)))</f>
        <v>0</v>
      </c>
      <c r="R89" s="111">
        <f>IF(Assumptions!$D33=Assumptions!$P$7,IF(R$60=Assumptions!$D32,-(SUM($C79:R79)+SUM($C89:Q89)),0),IF(Assumptions!$D33=Assumptions!$P$5,IF(AND(R$60&gt;=EOMONTH(Assumptions!$D30,Assumptions!$D34),R$60&lt;=Assumptions!$D32,R69&gt;0),MAX(-(SUM($C79:R79))/(Assumptions!$D31-Assumptions!$D34),-R69),0),IF(Assumptions!$D33=Assumptions!$P$6,IFERROR(PPMT(Assumptions!$D35/12,R63,Assumptions!$D31-Assumptions!$D34,(SUM($C79:R79)+SUM($C89:Q89))),0),0)))</f>
        <v>0</v>
      </c>
      <c r="S89" s="111">
        <f>IF(Assumptions!$D33=Assumptions!$P$7,IF(S$60=Assumptions!$D32,-(SUM($C79:S79)+SUM($C89:R89)),0),IF(Assumptions!$D33=Assumptions!$P$5,IF(AND(S$60&gt;=EOMONTH(Assumptions!$D30,Assumptions!$D34),S$60&lt;=Assumptions!$D32,S69&gt;0),MAX(-(SUM($C79:S79))/(Assumptions!$D31-Assumptions!$D34),-S69),0),IF(Assumptions!$D33=Assumptions!$P$6,IFERROR(PPMT(Assumptions!$D35/12,S63,Assumptions!$D31-Assumptions!$D34,(SUM($C79:S79)+SUM($C89:R89))),0),0)))</f>
        <v>0</v>
      </c>
      <c r="T89" s="111">
        <f>IF(Assumptions!$D33=Assumptions!$P$7,IF(T$60=Assumptions!$D32,-(SUM($C79:T79)+SUM($C89:S89)),0),IF(Assumptions!$D33=Assumptions!$P$5,IF(AND(T$60&gt;=EOMONTH(Assumptions!$D30,Assumptions!$D34),T$60&lt;=Assumptions!$D32,T69&gt;0),MAX(-(SUM($C79:T79))/(Assumptions!$D31-Assumptions!$D34),-T69),0),IF(Assumptions!$D33=Assumptions!$P$6,IFERROR(PPMT(Assumptions!$D35/12,T63,Assumptions!$D31-Assumptions!$D34,(SUM($C79:T79)+SUM($C89:S89))),0),0)))</f>
        <v>0</v>
      </c>
      <c r="U89" s="111">
        <f>IF(Assumptions!$D33=Assumptions!$P$7,IF(U$60=Assumptions!$D32,-(SUM($C79:U79)+SUM($C89:T89)),0),IF(Assumptions!$D33=Assumptions!$P$5,IF(AND(U$60&gt;=EOMONTH(Assumptions!$D30,Assumptions!$D34),U$60&lt;=Assumptions!$D32,U69&gt;0),MAX(-(SUM($C79:U79))/(Assumptions!$D31-Assumptions!$D34),-U69),0),IF(Assumptions!$D33=Assumptions!$P$6,IFERROR(PPMT(Assumptions!$D35/12,U63,Assumptions!$D31-Assumptions!$D34,(SUM($C79:U79)+SUM($C89:T89))),0),0)))</f>
        <v>0</v>
      </c>
      <c r="V89" s="111">
        <f>IF(Assumptions!$D33=Assumptions!$P$7,IF(V$60=Assumptions!$D32,-(SUM($C79:V79)+SUM($C89:U89)),0),IF(Assumptions!$D33=Assumptions!$P$5,IF(AND(V$60&gt;=EOMONTH(Assumptions!$D30,Assumptions!$D34),V$60&lt;=Assumptions!$D32,V69&gt;0),MAX(-(SUM($C79:V79))/(Assumptions!$D31-Assumptions!$D34),-V69),0),IF(Assumptions!$D33=Assumptions!$P$6,IFERROR(PPMT(Assumptions!$D35/12,V63,Assumptions!$D31-Assumptions!$D34,(SUM($C79:V79)+SUM($C89:U89))),0),0)))</f>
        <v>0</v>
      </c>
      <c r="W89" s="111">
        <f>IF(Assumptions!$D33=Assumptions!$P$7,IF(W$60=Assumptions!$D32,-(SUM($C79:W79)+SUM($C89:V89)),0),IF(Assumptions!$D33=Assumptions!$P$5,IF(AND(W$60&gt;=EOMONTH(Assumptions!$D30,Assumptions!$D34),W$60&lt;=Assumptions!$D32,W69&gt;0),MAX(-(SUM($C79:W79))/(Assumptions!$D31-Assumptions!$D34),-W69),0),IF(Assumptions!$D33=Assumptions!$P$6,IFERROR(PPMT(Assumptions!$D35/12,W63,Assumptions!$D31-Assumptions!$D34,(SUM($C79:W79)+SUM($C89:V89))),0),0)))</f>
        <v>0</v>
      </c>
      <c r="X89" s="111">
        <f>IF(Assumptions!$D33=Assumptions!$P$7,IF(X$60=Assumptions!$D32,-(SUM($C79:X79)+SUM($C89:W89)),0),IF(Assumptions!$D33=Assumptions!$P$5,IF(AND(X$60&gt;=EOMONTH(Assumptions!$D30,Assumptions!$D34),X$60&lt;=Assumptions!$D32,X69&gt;0),MAX(-(SUM($C79:X79))/(Assumptions!$D31-Assumptions!$D34),-X69),0),IF(Assumptions!$D33=Assumptions!$P$6,IFERROR(PPMT(Assumptions!$D35/12,X63,Assumptions!$D31-Assumptions!$D34,(SUM($C79:X79)+SUM($C89:W89))),0),0)))</f>
        <v>0</v>
      </c>
      <c r="Y89" s="111">
        <f>IF(Assumptions!$D33=Assumptions!$P$7,IF(Y$60=Assumptions!$D32,-(SUM($C79:Y79)+SUM($C89:X89)),0),IF(Assumptions!$D33=Assumptions!$P$5,IF(AND(Y$60&gt;=EOMONTH(Assumptions!$D30,Assumptions!$D34),Y$60&lt;=Assumptions!$D32,Y69&gt;0),MAX(-(SUM($C79:Y79))/(Assumptions!$D31-Assumptions!$D34),-Y69),0),IF(Assumptions!$D33=Assumptions!$P$6,IFERROR(PPMT(Assumptions!$D35/12,Y63,Assumptions!$D31-Assumptions!$D34,(SUM($C79:Y79)+SUM($C89:X89))),0),0)))</f>
        <v>0</v>
      </c>
      <c r="Z89" s="111">
        <f>IF(Assumptions!$D33=Assumptions!$P$7,IF(Z$60=Assumptions!$D32,-(SUM($C79:Z79)+SUM($C89:Y89)),0),IF(Assumptions!$D33=Assumptions!$P$5,IF(AND(Z$60&gt;=EOMONTH(Assumptions!$D30,Assumptions!$D34),Z$60&lt;=Assumptions!$D32,Z69&gt;0),MAX(-(SUM($C79:Z79))/(Assumptions!$D31-Assumptions!$D34),-Z69),0),IF(Assumptions!$D33=Assumptions!$P$6,IFERROR(PPMT(Assumptions!$D35/12,Z63,Assumptions!$D31-Assumptions!$D34,(SUM($C79:Z79)+SUM($C89:Y89))),0),0)))</f>
        <v>0</v>
      </c>
      <c r="AA89" s="111">
        <f>IF(Assumptions!$D33=Assumptions!$P$7,IF(AA$60=Assumptions!$D32,-(SUM($C79:AA79)+SUM($C89:Z89)),0),IF(Assumptions!$D33=Assumptions!$P$5,IF(AND(AA$60&gt;=EOMONTH(Assumptions!$D30,Assumptions!$D34),AA$60&lt;=Assumptions!$D32,AA69&gt;0),MAX(-(SUM($C79:AA79))/(Assumptions!$D31-Assumptions!$D34),-AA69),0),IF(Assumptions!$D33=Assumptions!$P$6,IFERROR(PPMT(Assumptions!$D35/12,AA63,Assumptions!$D31-Assumptions!$D34,(SUM($C79:AA79)+SUM($C89:Z89))),0),0)))</f>
        <v>0</v>
      </c>
      <c r="AB89" s="111">
        <f>IF(Assumptions!$D33=Assumptions!$P$7,IF(AB$60=Assumptions!$D32,-(SUM($C79:AB79)+SUM($C89:AA89)),0),IF(Assumptions!$D33=Assumptions!$P$5,IF(AND(AB$60&gt;=EOMONTH(Assumptions!$D30,Assumptions!$D34),AB$60&lt;=Assumptions!$D32,AB69&gt;0),MAX(-(SUM($C79:AB79))/(Assumptions!$D31-Assumptions!$D34),-AB69),0),IF(Assumptions!$D33=Assumptions!$P$6,IFERROR(PPMT(Assumptions!$D35/12,AB63,Assumptions!$D31-Assumptions!$D34,(SUM($C79:AB79)+SUM($C89:AA89))),0),0)))</f>
        <v>0</v>
      </c>
      <c r="AC89" s="111">
        <f>IF(Assumptions!$D33=Assumptions!$P$7,IF(AC$60=Assumptions!$D32,-(SUM($C79:AC79)+SUM($C89:AB89)),0),IF(Assumptions!$D33=Assumptions!$P$5,IF(AND(AC$60&gt;=EOMONTH(Assumptions!$D30,Assumptions!$D34),AC$60&lt;=Assumptions!$D32,AC69&gt;0),MAX(-(SUM($C79:AC79))/(Assumptions!$D31-Assumptions!$D34),-AC69),0),IF(Assumptions!$D33=Assumptions!$P$6,IFERROR(PPMT(Assumptions!$D35/12,AC63,Assumptions!$D31-Assumptions!$D34,(SUM($C79:AC79)+SUM($C89:AB89))),0),0)))</f>
        <v>0</v>
      </c>
      <c r="AD89" s="111">
        <f>IF(Assumptions!$D33=Assumptions!$P$7,IF(AD$60=Assumptions!$D32,-(SUM($C79:AD79)+SUM($C89:AC89)),0),IF(Assumptions!$D33=Assumptions!$P$5,IF(AND(AD$60&gt;=EOMONTH(Assumptions!$D30,Assumptions!$D34),AD$60&lt;=Assumptions!$D32,AD69&gt;0),MAX(-(SUM($C79:AD79))/(Assumptions!$D31-Assumptions!$D34),-AD69),0),IF(Assumptions!$D33=Assumptions!$P$6,IFERROR(PPMT(Assumptions!$D35/12,AD63,Assumptions!$D31-Assumptions!$D34,(SUM($C79:AD79)+SUM($C89:AC89))),0),0)))</f>
        <v>0</v>
      </c>
      <c r="AE89" s="111">
        <f>IF(Assumptions!$D33=Assumptions!$P$7,IF(AE$60=Assumptions!$D32,-(SUM($C79:AE79)+SUM($C89:AD89)),0),IF(Assumptions!$D33=Assumptions!$P$5,IF(AND(AE$60&gt;=EOMONTH(Assumptions!$D30,Assumptions!$D34),AE$60&lt;=Assumptions!$D32,AE69&gt;0),MAX(-(SUM($C79:AE79))/(Assumptions!$D31-Assumptions!$D34),-AE69),0),IF(Assumptions!$D33=Assumptions!$P$6,IFERROR(PPMT(Assumptions!$D35/12,AE63,Assumptions!$D31-Assumptions!$D34,(SUM($C79:AE79)+SUM($C89:AD89))),0),0)))</f>
        <v>0</v>
      </c>
      <c r="AF89" s="111">
        <f>IF(Assumptions!$D33=Assumptions!$P$7,IF(AF$60=Assumptions!$D32,-(SUM($C79:AF79)+SUM($C89:AE89)),0),IF(Assumptions!$D33=Assumptions!$P$5,IF(AND(AF$60&gt;=EOMONTH(Assumptions!$D30,Assumptions!$D34),AF$60&lt;=Assumptions!$D32,AF69&gt;0),MAX(-(SUM($C79:AF79))/(Assumptions!$D31-Assumptions!$D34),-AF69),0),IF(Assumptions!$D33=Assumptions!$P$6,IFERROR(PPMT(Assumptions!$D35/12,AF63,Assumptions!$D31-Assumptions!$D34,(SUM($C79:AF79)+SUM($C89:AE89))),0),0)))</f>
        <v>0</v>
      </c>
      <c r="AG89" s="111">
        <f>IF(Assumptions!$D33=Assumptions!$P$7,IF(AG$60=Assumptions!$D32,-(SUM($C79:AG79)+SUM($C89:AF89)),0),IF(Assumptions!$D33=Assumptions!$P$5,IF(AND(AG$60&gt;=EOMONTH(Assumptions!$D30,Assumptions!$D34),AG$60&lt;=Assumptions!$D32,AG69&gt;0),MAX(-(SUM($C79:AG79))/(Assumptions!$D31-Assumptions!$D34),-AG69),0),IF(Assumptions!$D33=Assumptions!$P$6,IFERROR(PPMT(Assumptions!$D35/12,AG63,Assumptions!$D31-Assumptions!$D34,(SUM($C79:AG79)+SUM($C89:AF89))),0),0)))</f>
        <v>0</v>
      </c>
      <c r="AH89" s="111">
        <f>IF(Assumptions!$D33=Assumptions!$P$7,IF(AH$60=Assumptions!$D32,-(SUM($C79:AH79)+SUM($C89:AG89)),0),IF(Assumptions!$D33=Assumptions!$P$5,IF(AND(AH$60&gt;=EOMONTH(Assumptions!$D30,Assumptions!$D34),AH$60&lt;=Assumptions!$D32,AH69&gt;0),MAX(-(SUM($C79:AH79))/(Assumptions!$D31-Assumptions!$D34),-AH69),0),IF(Assumptions!$D33=Assumptions!$P$6,IFERROR(PPMT(Assumptions!$D35/12,AH63,Assumptions!$D31-Assumptions!$D34,(SUM($C79:AH79)+SUM($C89:AG89))),0),0)))</f>
        <v>0</v>
      </c>
      <c r="AI89" s="111">
        <f>IF(Assumptions!$D33=Assumptions!$P$7,IF(AI$60=Assumptions!$D32,-(SUM($C79:AI79)+SUM($C89:AH89)),0),IF(Assumptions!$D33=Assumptions!$P$5,IF(AND(AI$60&gt;=EOMONTH(Assumptions!$D30,Assumptions!$D34),AI$60&lt;=Assumptions!$D32,AI69&gt;0),MAX(-(SUM($C79:AI79))/(Assumptions!$D31-Assumptions!$D34),-AI69),0),IF(Assumptions!$D33=Assumptions!$P$6,IFERROR(PPMT(Assumptions!$D35/12,AI63,Assumptions!$D31-Assumptions!$D34,(SUM($C79:AI79)+SUM($C89:AH89))),0),0)))</f>
        <v>0</v>
      </c>
      <c r="AJ89" s="111">
        <f>IF(Assumptions!$D33=Assumptions!$P$7,IF(AJ$60=Assumptions!$D32,-(SUM($C79:AJ79)+SUM($C89:AI89)),0),IF(Assumptions!$D33=Assumptions!$P$5,IF(AND(AJ$60&gt;=EOMONTH(Assumptions!$D30,Assumptions!$D34),AJ$60&lt;=Assumptions!$D32,AJ69&gt;0),MAX(-(SUM($C79:AJ79))/(Assumptions!$D31-Assumptions!$D34),-AJ69),0),IF(Assumptions!$D33=Assumptions!$P$6,IFERROR(PPMT(Assumptions!$D35/12,AJ63,Assumptions!$D31-Assumptions!$D34,(SUM($C79:AJ79)+SUM($C89:AI89))),0),0)))</f>
        <v>0</v>
      </c>
      <c r="AK89" s="111">
        <f>IF(Assumptions!$D33=Assumptions!$P$7,IF(AK$60=Assumptions!$D32,-(SUM($C79:AK79)+SUM($C89:AJ89)),0),IF(Assumptions!$D33=Assumptions!$P$5,IF(AND(AK$60&gt;=EOMONTH(Assumptions!$D30,Assumptions!$D34),AK$60&lt;=Assumptions!$D32,AK69&gt;0),MAX(-(SUM($C79:AK79))/(Assumptions!$D31-Assumptions!$D34),-AK69),0),IF(Assumptions!$D33=Assumptions!$P$6,IFERROR(PPMT(Assumptions!$D35/12,AK63,Assumptions!$D31-Assumptions!$D34,(SUM($C79:AK79)+SUM($C89:AJ89))),0),0)))</f>
        <v>0</v>
      </c>
      <c r="AL89" s="111">
        <f>IF(Assumptions!$D33=Assumptions!$P$7,IF(AL$60=Assumptions!$D32,-(SUM($C79:AL79)+SUM($C89:AK89)),0),IF(Assumptions!$D33=Assumptions!$P$5,IF(AND(AL$60&gt;=EOMONTH(Assumptions!$D30,Assumptions!$D34),AL$60&lt;=Assumptions!$D32,AL69&gt;0),MAX(-(SUM($C79:AL79))/(Assumptions!$D31-Assumptions!$D34),-AL69),0),IF(Assumptions!$D33=Assumptions!$P$6,IFERROR(PPMT(Assumptions!$D35/12,AL63,Assumptions!$D31-Assumptions!$D34,(SUM($C79:AL79)+SUM($C89:AK89))),0),0)))</f>
        <v>0</v>
      </c>
      <c r="AM89" s="111">
        <f>IF(Assumptions!$D33=Assumptions!$P$7,IF(AM$60=Assumptions!$D32,-(SUM($C79:AM79)+SUM($C89:AL89)),0),IF(Assumptions!$D33=Assumptions!$P$5,IF(AND(AM$60&gt;=EOMONTH(Assumptions!$D30,Assumptions!$D34),AM$60&lt;=Assumptions!$D32,AM69&gt;0),MAX(-(SUM($C79:AM79))/(Assumptions!$D31-Assumptions!$D34),-AM69),0),IF(Assumptions!$D33=Assumptions!$P$6,IFERROR(PPMT(Assumptions!$D35/12,AM63,Assumptions!$D31-Assumptions!$D34,(SUM($C79:AM79)+SUM($C89:AL89))),0),0)))</f>
        <v>0</v>
      </c>
      <c r="AN89" s="111">
        <f>IF(Assumptions!$D33=Assumptions!$P$7,IF(AN$60=Assumptions!$D32,-(SUM($C79:AN79)+SUM($C89:AM89)),0),IF(Assumptions!$D33=Assumptions!$P$5,IF(AND(AN$60&gt;=EOMONTH(Assumptions!$D30,Assumptions!$D34),AN$60&lt;=Assumptions!$D32,AN69&gt;0),MAX(-(SUM($C79:AN79))/(Assumptions!$D31-Assumptions!$D34),-AN69),0),IF(Assumptions!$D33=Assumptions!$P$6,IFERROR(PPMT(Assumptions!$D35/12,AN63,Assumptions!$D31-Assumptions!$D34,(SUM($C79:AN79)+SUM($C89:AM89))),0),0)))</f>
        <v>0</v>
      </c>
      <c r="AO89" s="111">
        <f>IF(Assumptions!$D33=Assumptions!$P$7,IF(AO$60=Assumptions!$D32,-(SUM($C79:AO79)+SUM($C89:AN89)),0),IF(Assumptions!$D33=Assumptions!$P$5,IF(AND(AO$60&gt;=EOMONTH(Assumptions!$D30,Assumptions!$D34),AO$60&lt;=Assumptions!$D32,AO69&gt;0),MAX(-(SUM($C79:AO79))/(Assumptions!$D31-Assumptions!$D34),-AO69),0),IF(Assumptions!$D33=Assumptions!$P$6,IFERROR(PPMT(Assumptions!$D35/12,AO63,Assumptions!$D31-Assumptions!$D34,(SUM($C79:AO79)+SUM($C89:AN89))),0),0)))</f>
        <v>0</v>
      </c>
      <c r="AP89" s="111">
        <f>IF(Assumptions!$D33=Assumptions!$P$7,IF(AP$60=Assumptions!$D32,-(SUM($C79:AP79)+SUM($C89:AO89)),0),IF(Assumptions!$D33=Assumptions!$P$5,IF(AND(AP$60&gt;=EOMONTH(Assumptions!$D30,Assumptions!$D34),AP$60&lt;=Assumptions!$D32,AP69&gt;0),MAX(-(SUM($C79:AP79))/(Assumptions!$D31-Assumptions!$D34),-AP69),0),IF(Assumptions!$D33=Assumptions!$P$6,IFERROR(PPMT(Assumptions!$D35/12,AP63,Assumptions!$D31-Assumptions!$D34,(SUM($C79:AP79)+SUM($C89:AO89))),0),0)))</f>
        <v>0</v>
      </c>
      <c r="AQ89" s="111">
        <f>IF(Assumptions!$D33=Assumptions!$P$7,IF(AQ$60=Assumptions!$D32,-(SUM($C79:AQ79)+SUM($C89:AP89)),0),IF(Assumptions!$D33=Assumptions!$P$5,IF(AND(AQ$60&gt;=EOMONTH(Assumptions!$D30,Assumptions!$D34),AQ$60&lt;=Assumptions!$D32,AQ69&gt;0),MAX(-(SUM($C79:AQ79))/(Assumptions!$D31-Assumptions!$D34),-AQ69),0),IF(Assumptions!$D33=Assumptions!$P$6,IFERROR(PPMT(Assumptions!$D35/12,AQ63,Assumptions!$D31-Assumptions!$D34,(SUM($C79:AQ79)+SUM($C89:AP89))),0),0)))</f>
        <v>0</v>
      </c>
      <c r="AR89" s="111">
        <f>IF(Assumptions!$D33=Assumptions!$P$7,IF(AR$60=Assumptions!$D32,-(SUM($C79:AR79)+SUM($C89:AQ89)),0),IF(Assumptions!$D33=Assumptions!$P$5,IF(AND(AR$60&gt;=EOMONTH(Assumptions!$D30,Assumptions!$D34),AR$60&lt;=Assumptions!$D32,AR69&gt;0),MAX(-(SUM($C79:AR79))/(Assumptions!$D31-Assumptions!$D34),-AR69),0),IF(Assumptions!$D33=Assumptions!$P$6,IFERROR(PPMT(Assumptions!$D35/12,AR63,Assumptions!$D31-Assumptions!$D34,(SUM($C79:AR79)+SUM($C89:AQ89))),0),0)))</f>
        <v>0</v>
      </c>
      <c r="AS89" s="111">
        <f>IF(Assumptions!$D33=Assumptions!$P$7,IF(AS$60=Assumptions!$D32,-(SUM($C79:AS79)+SUM($C89:AR89)),0),IF(Assumptions!$D33=Assumptions!$P$5,IF(AND(AS$60&gt;=EOMONTH(Assumptions!$D30,Assumptions!$D34),AS$60&lt;=Assumptions!$D32,AS69&gt;0),MAX(-(SUM($C79:AS79))/(Assumptions!$D31-Assumptions!$D34),-AS69),0),IF(Assumptions!$D33=Assumptions!$P$6,IFERROR(PPMT(Assumptions!$D35/12,AS63,Assumptions!$D31-Assumptions!$D34,(SUM($C79:AS79)+SUM($C89:AR89))),0),0)))</f>
        <v>0</v>
      </c>
      <c r="AT89" s="111">
        <f>IF(Assumptions!$D33=Assumptions!$P$7,IF(AT$60=Assumptions!$D32,-(SUM($C79:AT79)+SUM($C89:AS89)),0),IF(Assumptions!$D33=Assumptions!$P$5,IF(AND(AT$60&gt;=EOMONTH(Assumptions!$D30,Assumptions!$D34),AT$60&lt;=Assumptions!$D32,AT69&gt;0),MAX(-(SUM($C79:AT79))/(Assumptions!$D31-Assumptions!$D34),-AT69),0),IF(Assumptions!$D33=Assumptions!$P$6,IFERROR(PPMT(Assumptions!$D35/12,AT63,Assumptions!$D31-Assumptions!$D34,(SUM($C79:AT79)+SUM($C89:AS89))),0),0)))</f>
        <v>0</v>
      </c>
      <c r="AU89" s="111">
        <f>IF(Assumptions!$D33=Assumptions!$P$7,IF(AU$60=Assumptions!$D32,-(SUM($C79:AU79)+SUM($C89:AT89)),0),IF(Assumptions!$D33=Assumptions!$P$5,IF(AND(AU$60&gt;=EOMONTH(Assumptions!$D30,Assumptions!$D34),AU$60&lt;=Assumptions!$D32,AU69&gt;0),MAX(-(SUM($C79:AU79))/(Assumptions!$D31-Assumptions!$D34),-AU69),0),IF(Assumptions!$D33=Assumptions!$P$6,IFERROR(PPMT(Assumptions!$D35/12,AU63,Assumptions!$D31-Assumptions!$D34,(SUM($C79:AU79)+SUM($C89:AT89))),0),0)))</f>
        <v>0</v>
      </c>
      <c r="AV89" s="111">
        <f>IF(Assumptions!$D33=Assumptions!$P$7,IF(AV$60=Assumptions!$D32,-(SUM($C79:AV79)+SUM($C89:AU89)),0),IF(Assumptions!$D33=Assumptions!$P$5,IF(AND(AV$60&gt;=EOMONTH(Assumptions!$D30,Assumptions!$D34),AV$60&lt;=Assumptions!$D32,AV69&gt;0),MAX(-(SUM($C79:AV79))/(Assumptions!$D31-Assumptions!$D34),-AV69),0),IF(Assumptions!$D33=Assumptions!$P$6,IFERROR(PPMT(Assumptions!$D35/12,AV63,Assumptions!$D31-Assumptions!$D34,(SUM($C79:AV79)+SUM($C89:AU89))),0),0)))</f>
        <v>0</v>
      </c>
      <c r="AW89" s="111">
        <f>IF(Assumptions!$D33=Assumptions!$P$7,IF(AW$60=Assumptions!$D32,-(SUM($C79:AW79)+SUM($C89:AV89)),0),IF(Assumptions!$D33=Assumptions!$P$5,IF(AND(AW$60&gt;=EOMONTH(Assumptions!$D30,Assumptions!$D34),AW$60&lt;=Assumptions!$D32,AW69&gt;0),MAX(-(SUM($C79:AW79))/(Assumptions!$D31-Assumptions!$D34),-AW69),0),IF(Assumptions!$D33=Assumptions!$P$6,IFERROR(PPMT(Assumptions!$D35/12,AW63,Assumptions!$D31-Assumptions!$D34,(SUM($C79:AW79)+SUM($C89:AV89))),0),0)))</f>
        <v>0</v>
      </c>
      <c r="AX89" s="111">
        <f>IF(Assumptions!$D33=Assumptions!$P$7,IF(AX$60=Assumptions!$D32,-(SUM($C79:AX79)+SUM($C89:AW89)),0),IF(Assumptions!$D33=Assumptions!$P$5,IF(AND(AX$60&gt;=EOMONTH(Assumptions!$D30,Assumptions!$D34),AX$60&lt;=Assumptions!$D32,AX69&gt;0),MAX(-(SUM($C79:AX79))/(Assumptions!$D31-Assumptions!$D34),-AX69),0),IF(Assumptions!$D33=Assumptions!$P$6,IFERROR(PPMT(Assumptions!$D35/12,AX63,Assumptions!$D31-Assumptions!$D34,(SUM($C79:AX79)+SUM($C89:AW89))),0),0)))</f>
        <v>0</v>
      </c>
      <c r="AY89" s="111">
        <f>IF(Assumptions!$D33=Assumptions!$P$7,IF(AY$60=Assumptions!$D32,-(SUM($C79:AY79)+SUM($C89:AX89)),0),IF(Assumptions!$D33=Assumptions!$P$5,IF(AND(AY$60&gt;=EOMONTH(Assumptions!$D30,Assumptions!$D34),AY$60&lt;=Assumptions!$D32,AY69&gt;0),MAX(-(SUM($C79:AY79))/(Assumptions!$D31-Assumptions!$D34),-AY69),0),IF(Assumptions!$D33=Assumptions!$P$6,IFERROR(PPMT(Assumptions!$D35/12,AY63,Assumptions!$D31-Assumptions!$D34,(SUM($C79:AY79)+SUM($C89:AX89))),0),0)))</f>
        <v>0</v>
      </c>
      <c r="AZ89" s="111">
        <f>IF(Assumptions!$D33=Assumptions!$P$7,IF(AZ$60=Assumptions!$D32,-(SUM($C79:AZ79)+SUM($C89:AY89)),0),IF(Assumptions!$D33=Assumptions!$P$5,IF(AND(AZ$60&gt;=EOMONTH(Assumptions!$D30,Assumptions!$D34),AZ$60&lt;=Assumptions!$D32,AZ69&gt;0),MAX(-(SUM($C79:AZ79))/(Assumptions!$D31-Assumptions!$D34),-AZ69),0),IF(Assumptions!$D33=Assumptions!$P$6,IFERROR(PPMT(Assumptions!$D35/12,AZ63,Assumptions!$D31-Assumptions!$D34,(SUM($C79:AZ79)+SUM($C89:AY89))),0),0)))</f>
        <v>0</v>
      </c>
      <c r="BA89" s="111">
        <f>IF(Assumptions!$D33=Assumptions!$P$7,IF(BA$60=Assumptions!$D32,-(SUM($C79:BA79)+SUM($C89:AZ89)),0),IF(Assumptions!$D33=Assumptions!$P$5,IF(AND(BA$60&gt;=EOMONTH(Assumptions!$D30,Assumptions!$D34),BA$60&lt;=Assumptions!$D32,BA69&gt;0),MAX(-(SUM($C79:BA79))/(Assumptions!$D31-Assumptions!$D34),-BA69),0),IF(Assumptions!$D33=Assumptions!$P$6,IFERROR(PPMT(Assumptions!$D35/12,BA63,Assumptions!$D31-Assumptions!$D34,(SUM($C79:BA79)+SUM($C89:AZ89))),0),0)))</f>
        <v>0</v>
      </c>
      <c r="BB89" s="111">
        <f>IF(Assumptions!$D33=Assumptions!$P$7,IF(BB$60=Assumptions!$D32,-(SUM($C79:BB79)+SUM($C89:BA89)),0),IF(Assumptions!$D33=Assumptions!$P$5,IF(AND(BB$60&gt;=EOMONTH(Assumptions!$D30,Assumptions!$D34),BB$60&lt;=Assumptions!$D32,BB69&gt;0),MAX(-(SUM($C79:BB79))/(Assumptions!$D31-Assumptions!$D34),-BB69),0),IF(Assumptions!$D33=Assumptions!$P$6,IFERROR(PPMT(Assumptions!$D35/12,BB63,Assumptions!$D31-Assumptions!$D34,(SUM($C79:BB79)+SUM($C89:BA89))),0),0)))</f>
        <v>0</v>
      </c>
      <c r="BC89" s="111">
        <f>IF(Assumptions!$D33=Assumptions!$P$7,IF(BC$60=Assumptions!$D32,-(SUM($C79:BC79)+SUM($C89:BB89)),0),IF(Assumptions!$D33=Assumptions!$P$5,IF(AND(BC$60&gt;=EOMONTH(Assumptions!$D30,Assumptions!$D34),BC$60&lt;=Assumptions!$D32,BC69&gt;0),MAX(-(SUM($C79:BC79))/(Assumptions!$D31-Assumptions!$D34),-BC69),0),IF(Assumptions!$D33=Assumptions!$P$6,IFERROR(PPMT(Assumptions!$D35/12,BC63,Assumptions!$D31-Assumptions!$D34,(SUM($C79:BC79)+SUM($C89:BB89))),0),0)))</f>
        <v>0</v>
      </c>
      <c r="BD89" s="111">
        <f>IF(Assumptions!$D33=Assumptions!$P$7,IF(BD$60=Assumptions!$D32,-(SUM($C79:BD79)+SUM($C89:BC89)),0),IF(Assumptions!$D33=Assumptions!$P$5,IF(AND(BD$60&gt;=EOMONTH(Assumptions!$D30,Assumptions!$D34),BD$60&lt;=Assumptions!$D32,BD69&gt;0),MAX(-(SUM($C79:BD79))/(Assumptions!$D31-Assumptions!$D34),-BD69),0),IF(Assumptions!$D33=Assumptions!$P$6,IFERROR(PPMT(Assumptions!$D35/12,BD63,Assumptions!$D31-Assumptions!$D34,(SUM($C79:BD79)+SUM($C89:BC89))),0),0)))</f>
        <v>0</v>
      </c>
      <c r="BE89" s="111">
        <f>IF(Assumptions!$D33=Assumptions!$P$7,IF(BE$60=Assumptions!$D32,-(SUM($C79:BE79)+SUM($C89:BD89)),0),IF(Assumptions!$D33=Assumptions!$P$5,IF(AND(BE$60&gt;=EOMONTH(Assumptions!$D30,Assumptions!$D34),BE$60&lt;=Assumptions!$D32,BE69&gt;0),MAX(-(SUM($C79:BE79))/(Assumptions!$D31-Assumptions!$D34),-BE69),0),IF(Assumptions!$D33=Assumptions!$P$6,IFERROR(PPMT(Assumptions!$D35/12,BE63,Assumptions!$D31-Assumptions!$D34,(SUM($C79:BE79)+SUM($C89:BD89))),0),0)))</f>
        <v>0</v>
      </c>
      <c r="BF89" s="111">
        <f>IF(Assumptions!$D33=Assumptions!$P$7,IF(BF$60=Assumptions!$D32,-(SUM($C79:BF79)+SUM($C89:BE89)),0),IF(Assumptions!$D33=Assumptions!$P$5,IF(AND(BF$60&gt;=EOMONTH(Assumptions!$D30,Assumptions!$D34),BF$60&lt;=Assumptions!$D32,BF69&gt;0),MAX(-(SUM($C79:BF79))/(Assumptions!$D31-Assumptions!$D34),-BF69),0),IF(Assumptions!$D33=Assumptions!$P$6,IFERROR(PPMT(Assumptions!$D35/12,BF63,Assumptions!$D31-Assumptions!$D34,(SUM($C79:BF79)+SUM($C89:BE89))),0),0)))</f>
        <v>0</v>
      </c>
      <c r="BG89" s="111">
        <f>IF(Assumptions!$D33=Assumptions!$P$7,IF(BG$60=Assumptions!$D32,-(SUM($C79:BG79)+SUM($C89:BF89)),0),IF(Assumptions!$D33=Assumptions!$P$5,IF(AND(BG$60&gt;=EOMONTH(Assumptions!$D30,Assumptions!$D34),BG$60&lt;=Assumptions!$D32,BG69&gt;0),MAX(-(SUM($C79:BG79))/(Assumptions!$D31-Assumptions!$D34),-BG69),0),IF(Assumptions!$D33=Assumptions!$P$6,IFERROR(PPMT(Assumptions!$D35/12,BG63,Assumptions!$D31-Assumptions!$D34,(SUM($C79:BG79)+SUM($C89:BF89))),0),0)))</f>
        <v>0</v>
      </c>
      <c r="BH89" s="111">
        <f>IF(Assumptions!$D33=Assumptions!$P$7,IF(BH$60=Assumptions!$D32,-(SUM($C79:BH79)+SUM($C89:BG89)),0),IF(Assumptions!$D33=Assumptions!$P$5,IF(AND(BH$60&gt;=EOMONTH(Assumptions!$D30,Assumptions!$D34),BH$60&lt;=Assumptions!$D32,BH69&gt;0),MAX(-(SUM($C79:BH79))/(Assumptions!$D31-Assumptions!$D34),-BH69),0),IF(Assumptions!$D33=Assumptions!$P$6,IFERROR(PPMT(Assumptions!$D35/12,BH63,Assumptions!$D31-Assumptions!$D34,(SUM($C79:BH79)+SUM($C89:BG89))),0),0)))</f>
        <v>0</v>
      </c>
      <c r="BI89" s="111">
        <f>IF(Assumptions!$D33=Assumptions!$P$7,IF(BI$60=Assumptions!$D32,-(SUM($C79:BI79)+SUM($C89:BH89)),0),IF(Assumptions!$D33=Assumptions!$P$5,IF(AND(BI$60&gt;=EOMONTH(Assumptions!$D30,Assumptions!$D34),BI$60&lt;=Assumptions!$D32,BI69&gt;0),MAX(-(SUM($C79:BI79))/(Assumptions!$D31-Assumptions!$D34),-BI69),0),IF(Assumptions!$D33=Assumptions!$P$6,IFERROR(PPMT(Assumptions!$D35/12,BI63,Assumptions!$D31-Assumptions!$D34,(SUM($C79:BI79)+SUM($C89:BH89))),0),0)))</f>
        <v>0</v>
      </c>
      <c r="BJ89" s="111">
        <f>IF(Assumptions!$D33=Assumptions!$P$7,IF(BJ$60=Assumptions!$D32,-(SUM($C79:BJ79)+SUM($C89:BI89)),0),IF(Assumptions!$D33=Assumptions!$P$5,IF(AND(BJ$60&gt;=EOMONTH(Assumptions!$D30,Assumptions!$D34),BJ$60&lt;=Assumptions!$D32,BJ69&gt;0),MAX(-(SUM($C79:BJ79))/(Assumptions!$D31-Assumptions!$D34),-BJ69),0),IF(Assumptions!$D33=Assumptions!$P$6,IFERROR(PPMT(Assumptions!$D35/12,BJ63,Assumptions!$D31-Assumptions!$D34,(SUM($C79:BJ79)+SUM($C89:BI89))),0),0)))</f>
        <v>0</v>
      </c>
      <c r="BK89" s="111">
        <f>IF(Assumptions!$D33=Assumptions!$P$7,IF(BK$60=Assumptions!$D32,-(SUM($C79:BK79)+SUM($C89:BJ89)),0),IF(Assumptions!$D33=Assumptions!$P$5,IF(AND(BK$60&gt;=EOMONTH(Assumptions!$D30,Assumptions!$D34),BK$60&lt;=Assumptions!$D32,BK69&gt;0),MAX(-(SUM($C79:BK79))/(Assumptions!$D31-Assumptions!$D34),-BK69),0),IF(Assumptions!$D33=Assumptions!$P$6,IFERROR(PPMT(Assumptions!$D35/12,BK63,Assumptions!$D31-Assumptions!$D34,(SUM($C79:BK79)+SUM($C89:BJ89))),0),0)))</f>
        <v>0</v>
      </c>
      <c r="BL89" s="111">
        <f>IF(Assumptions!$D33=Assumptions!$P$7,IF(BL$60=Assumptions!$D32,-(SUM($C79:BL79)+SUM($C89:BK89)),0),IF(Assumptions!$D33=Assumptions!$P$5,IF(AND(BL$60&gt;=EOMONTH(Assumptions!$D30,Assumptions!$D34),BL$60&lt;=Assumptions!$D32,BL69&gt;0),MAX(-(SUM($C79:BL79))/(Assumptions!$D31-Assumptions!$D34),-BL69),0),IF(Assumptions!$D33=Assumptions!$P$6,IFERROR(PPMT(Assumptions!$D35/12,BL63,Assumptions!$D31-Assumptions!$D34,(SUM($C79:BL79)+SUM($C89:BK89))),0),0)))</f>
        <v>0</v>
      </c>
      <c r="BM89" s="111">
        <f>IF(Assumptions!$D33=Assumptions!$P$7,IF(BM$60=Assumptions!$D32,-(SUM($C79:BM79)+SUM($C89:BL89)),0),IF(Assumptions!$D33=Assumptions!$P$5,IF(AND(BM$60&gt;=EOMONTH(Assumptions!$D30,Assumptions!$D34),BM$60&lt;=Assumptions!$D32,BM69&gt;0),MAX(-(SUM($C79:BM79))/(Assumptions!$D31-Assumptions!$D34),-BM69),0),IF(Assumptions!$D33=Assumptions!$P$6,IFERROR(PPMT(Assumptions!$D35/12,BM63,Assumptions!$D31-Assumptions!$D34,(SUM($C79:BM79)+SUM($C89:BL89))),0),0)))</f>
        <v>0</v>
      </c>
      <c r="BN89" s="111">
        <f>IF(Assumptions!$D33=Assumptions!$P$7,IF(BN$60=Assumptions!$D32,-(SUM($C79:BN79)+SUM($C89:BM89)),0),IF(Assumptions!$D33=Assumptions!$P$5,IF(AND(BN$60&gt;=EOMONTH(Assumptions!$D30,Assumptions!$D34),BN$60&lt;=Assumptions!$D32,BN69&gt;0),MAX(-(SUM($C79:BN79))/(Assumptions!$D31-Assumptions!$D34),-BN69),0),IF(Assumptions!$D33=Assumptions!$P$6,IFERROR(PPMT(Assumptions!$D35/12,BN63,Assumptions!$D31-Assumptions!$D34,(SUM($C79:BN79)+SUM($C89:BM89))),0),0)))</f>
        <v>0</v>
      </c>
      <c r="BO89" s="111">
        <f>IF(Assumptions!$D33=Assumptions!$P$7,IF(BO$60=Assumptions!$D32,-(SUM($C79:BO79)+SUM($C89:BN89)),0),IF(Assumptions!$D33=Assumptions!$P$5,IF(AND(BO$60&gt;=EOMONTH(Assumptions!$D30,Assumptions!$D34),BO$60&lt;=Assumptions!$D32,BO69&gt;0),MAX(-(SUM($C79:BO79))/(Assumptions!$D31-Assumptions!$D34),-BO69),0),IF(Assumptions!$D33=Assumptions!$P$6,IFERROR(PPMT(Assumptions!$D35/12,BO63,Assumptions!$D31-Assumptions!$D34,(SUM($C79:BO79)+SUM($C89:BN89))),0),0)))</f>
        <v>0</v>
      </c>
      <c r="BP89" s="111">
        <f>IF(Assumptions!$D33=Assumptions!$P$7,IF(BP$60=Assumptions!$D32,-(SUM($C79:BP79)+SUM($C89:BO89)),0),IF(Assumptions!$D33=Assumptions!$P$5,IF(AND(BP$60&gt;=EOMONTH(Assumptions!$D30,Assumptions!$D34),BP$60&lt;=Assumptions!$D32,BP69&gt;0),MAX(-(SUM($C79:BP79))/(Assumptions!$D31-Assumptions!$D34),-BP69),0),IF(Assumptions!$D33=Assumptions!$P$6,IFERROR(PPMT(Assumptions!$D35/12,BP63,Assumptions!$D31-Assumptions!$D34,(SUM($C79:BP79)+SUM($C89:BO89))),0),0)))</f>
        <v>0</v>
      </c>
      <c r="BQ89" s="111">
        <f>IF(Assumptions!$D33=Assumptions!$P$7,IF(BQ$60=Assumptions!$D32,-(SUM($C79:BQ79)+SUM($C89:BP89)),0),IF(Assumptions!$D33=Assumptions!$P$5,IF(AND(BQ$60&gt;=EOMONTH(Assumptions!$D30,Assumptions!$D34),BQ$60&lt;=Assumptions!$D32,BQ69&gt;0),MAX(-(SUM($C79:BQ79))/(Assumptions!$D31-Assumptions!$D34),-BQ69),0),IF(Assumptions!$D33=Assumptions!$P$6,IFERROR(PPMT(Assumptions!$D35/12,BQ63,Assumptions!$D31-Assumptions!$D34,(SUM($C79:BQ79)+SUM($C89:BP89))),0),0)))</f>
        <v>0</v>
      </c>
      <c r="BR89" s="111">
        <f>IF(Assumptions!$D33=Assumptions!$P$7,IF(BR$60=Assumptions!$D32,-(SUM($C79:BR79)+SUM($C89:BQ89)),0),IF(Assumptions!$D33=Assumptions!$P$5,IF(AND(BR$60&gt;=EOMONTH(Assumptions!$D30,Assumptions!$D34),BR$60&lt;=Assumptions!$D32,BR69&gt;0),MAX(-(SUM($C79:BR79))/(Assumptions!$D31-Assumptions!$D34),-BR69),0),IF(Assumptions!$D33=Assumptions!$P$6,IFERROR(PPMT(Assumptions!$D35/12,BR63,Assumptions!$D31-Assumptions!$D34,(SUM($C79:BR79)+SUM($C89:BQ89))),0),0)))</f>
        <v>0</v>
      </c>
      <c r="BS89" s="111">
        <f>IF(Assumptions!$D33=Assumptions!$P$7,IF(BS$60=Assumptions!$D32,-(SUM($C79:BS79)+SUM($C89:BR89)),0),IF(Assumptions!$D33=Assumptions!$P$5,IF(AND(BS$60&gt;=EOMONTH(Assumptions!$D30,Assumptions!$D34),BS$60&lt;=Assumptions!$D32,BS69&gt;0),MAX(-(SUM($C79:BS79))/(Assumptions!$D31-Assumptions!$D34),-BS69),0),IF(Assumptions!$D33=Assumptions!$P$6,IFERROR(PPMT(Assumptions!$D35/12,BS63,Assumptions!$D31-Assumptions!$D34,(SUM($C79:BS79)+SUM($C89:BR89))),0),0)))</f>
        <v>0</v>
      </c>
      <c r="BT89" s="111">
        <f>IF(Assumptions!$D33=Assumptions!$P$7,IF(BT$60=Assumptions!$D32,-(SUM($C79:BT79)+SUM($C89:BS89)),0),IF(Assumptions!$D33=Assumptions!$P$5,IF(AND(BT$60&gt;=EOMONTH(Assumptions!$D30,Assumptions!$D34),BT$60&lt;=Assumptions!$D32,BT69&gt;0),MAX(-(SUM($C79:BT79))/(Assumptions!$D31-Assumptions!$D34),-BT69),0),IF(Assumptions!$D33=Assumptions!$P$6,IFERROR(PPMT(Assumptions!$D35/12,BT63,Assumptions!$D31-Assumptions!$D34,(SUM($C79:BT79)+SUM($C89:BS89))),0),0)))</f>
        <v>0</v>
      </c>
      <c r="BU89" s="111">
        <f>IF(Assumptions!$D33=Assumptions!$P$7,IF(BU$60=Assumptions!$D32,-(SUM($C79:BU79)+SUM($C89:BT89)),0),IF(Assumptions!$D33=Assumptions!$P$5,IF(AND(BU$60&gt;=EOMONTH(Assumptions!$D30,Assumptions!$D34),BU$60&lt;=Assumptions!$D32,BU69&gt;0),MAX(-(SUM($C79:BU79))/(Assumptions!$D31-Assumptions!$D34),-BU69),0),IF(Assumptions!$D33=Assumptions!$P$6,IFERROR(PPMT(Assumptions!$D35/12,BU63,Assumptions!$D31-Assumptions!$D34,(SUM($C79:BU79)+SUM($C89:BT89))),0),0)))</f>
        <v>0</v>
      </c>
      <c r="BV89" s="111">
        <f>IF(Assumptions!$D33=Assumptions!$P$7,IF(BV$60=Assumptions!$D32,-(SUM($C79:BV79)+SUM($C89:BU89)),0),IF(Assumptions!$D33=Assumptions!$P$5,IF(AND(BV$60&gt;=EOMONTH(Assumptions!$D30,Assumptions!$D34),BV$60&lt;=Assumptions!$D32,BV69&gt;0),MAX(-(SUM($C79:BV79))/(Assumptions!$D31-Assumptions!$D34),-BV69),0),IF(Assumptions!$D33=Assumptions!$P$6,IFERROR(PPMT(Assumptions!$D35/12,BV63,Assumptions!$D31-Assumptions!$D34,(SUM($C79:BV79)+SUM($C89:BU89))),0),0)))</f>
        <v>0</v>
      </c>
      <c r="BW89" s="111">
        <f>IF(Assumptions!$D33=Assumptions!$P$7,IF(BW$60=Assumptions!$D32,-(SUM($C79:BW79)+SUM($C89:BV89)),0),IF(Assumptions!$D33=Assumptions!$P$5,IF(AND(BW$60&gt;=EOMONTH(Assumptions!$D30,Assumptions!$D34),BW$60&lt;=Assumptions!$D32,BW69&gt;0),MAX(-(SUM($C79:BW79))/(Assumptions!$D31-Assumptions!$D34),-BW69),0),IF(Assumptions!$D33=Assumptions!$P$6,IFERROR(PPMT(Assumptions!$D35/12,BW63,Assumptions!$D31-Assumptions!$D34,(SUM($C79:BW79)+SUM($C89:BV89))),0),0)))</f>
        <v>0</v>
      </c>
      <c r="BX89" s="111">
        <f>IF(Assumptions!$D33=Assumptions!$P$7,IF(BX$60=Assumptions!$D32,-(SUM($C79:BX79)+SUM($C89:BW89)),0),IF(Assumptions!$D33=Assumptions!$P$5,IF(AND(BX$60&gt;=EOMONTH(Assumptions!$D30,Assumptions!$D34),BX$60&lt;=Assumptions!$D32,BX69&gt;0),MAX(-(SUM($C79:BX79))/(Assumptions!$D31-Assumptions!$D34),-BX69),0),IF(Assumptions!$D33=Assumptions!$P$6,IFERROR(PPMT(Assumptions!$D35/12,BX63,Assumptions!$D31-Assumptions!$D34,(SUM($C79:BX79)+SUM($C89:BW89))),0),0)))</f>
        <v>0</v>
      </c>
      <c r="BY89" s="111">
        <f>IF(Assumptions!$D33=Assumptions!$P$7,IF(BY$60=Assumptions!$D32,-(SUM($C79:BY79)+SUM($C89:BX89)),0),IF(Assumptions!$D33=Assumptions!$P$5,IF(AND(BY$60&gt;=EOMONTH(Assumptions!$D30,Assumptions!$D34),BY$60&lt;=Assumptions!$D32,BY69&gt;0),MAX(-(SUM($C79:BY79))/(Assumptions!$D31-Assumptions!$D34),-BY69),0),IF(Assumptions!$D33=Assumptions!$P$6,IFERROR(PPMT(Assumptions!$D35/12,BY63,Assumptions!$D31-Assumptions!$D34,(SUM($C79:BY79)+SUM($C89:BX89))),0),0)))</f>
        <v>0</v>
      </c>
      <c r="BZ89" s="111">
        <f>IF(Assumptions!$D33=Assumptions!$P$7,IF(BZ$60=Assumptions!$D32,-(SUM($C79:BZ79)+SUM($C89:BY89)),0),IF(Assumptions!$D33=Assumptions!$P$5,IF(AND(BZ$60&gt;=EOMONTH(Assumptions!$D30,Assumptions!$D34),BZ$60&lt;=Assumptions!$D32,BZ69&gt;0),MAX(-(SUM($C79:BZ79))/(Assumptions!$D31-Assumptions!$D34),-BZ69),0),IF(Assumptions!$D33=Assumptions!$P$6,IFERROR(PPMT(Assumptions!$D35/12,BZ63,Assumptions!$D31-Assumptions!$D34,(SUM($C79:BZ79)+SUM($C89:BY89))),0),0)))</f>
        <v>0</v>
      </c>
      <c r="CA89" s="111">
        <f>IF(Assumptions!$D33=Assumptions!$P$7,IF(CA$60=Assumptions!$D32,-(SUM($C79:CA79)+SUM($C89:BZ89)),0),IF(Assumptions!$D33=Assumptions!$P$5,IF(AND(CA$60&gt;=EOMONTH(Assumptions!$D30,Assumptions!$D34),CA$60&lt;=Assumptions!$D32,CA69&gt;0),MAX(-(SUM($C79:CA79))/(Assumptions!$D31-Assumptions!$D34),-CA69),0),IF(Assumptions!$D33=Assumptions!$P$6,IFERROR(PPMT(Assumptions!$D35/12,CA63,Assumptions!$D31-Assumptions!$D34,(SUM($C79:CA79)+SUM($C89:BZ89))),0),0)))</f>
        <v>0</v>
      </c>
      <c r="CB89" s="111">
        <f>IF(Assumptions!$D33=Assumptions!$P$7,IF(CB$60=Assumptions!$D32,-(SUM($C79:CB79)+SUM($C89:CA89)),0),IF(Assumptions!$D33=Assumptions!$P$5,IF(AND(CB$60&gt;=EOMONTH(Assumptions!$D30,Assumptions!$D34),CB$60&lt;=Assumptions!$D32,CB69&gt;0),MAX(-(SUM($C79:CB79))/(Assumptions!$D31-Assumptions!$D34),-CB69),0),IF(Assumptions!$D33=Assumptions!$P$6,IFERROR(PPMT(Assumptions!$D35/12,CB63,Assumptions!$D31-Assumptions!$D34,(SUM($C79:CB79)+SUM($C89:CA89))),0),0)))</f>
        <v>0</v>
      </c>
      <c r="CC89" s="111">
        <f>IF(Assumptions!$D33=Assumptions!$P$7,IF(CC$60=Assumptions!$D32,-(SUM($C79:CC79)+SUM($C89:CB89)),0),IF(Assumptions!$D33=Assumptions!$P$5,IF(AND(CC$60&gt;=EOMONTH(Assumptions!$D30,Assumptions!$D34),CC$60&lt;=Assumptions!$D32,CC69&gt;0),MAX(-(SUM($C79:CC79))/(Assumptions!$D31-Assumptions!$D34),-CC69),0),IF(Assumptions!$D33=Assumptions!$P$6,IFERROR(PPMT(Assumptions!$D35/12,CC63,Assumptions!$D31-Assumptions!$D34,(SUM($C79:CC79)+SUM($C89:CB89))),0),0)))</f>
        <v>0</v>
      </c>
      <c r="CD89" s="111">
        <f>IF(Assumptions!$D33=Assumptions!$P$7,IF(CD$60=Assumptions!$D32,-(SUM($C79:CD79)+SUM($C89:CC89)),0),IF(Assumptions!$D33=Assumptions!$P$5,IF(AND(CD$60&gt;=EOMONTH(Assumptions!$D30,Assumptions!$D34),CD$60&lt;=Assumptions!$D32,CD69&gt;0),MAX(-(SUM($C79:CD79))/(Assumptions!$D31-Assumptions!$D34),-CD69),0),IF(Assumptions!$D33=Assumptions!$P$6,IFERROR(PPMT(Assumptions!$D35/12,CD63,Assumptions!$D31-Assumptions!$D34,(SUM($C79:CD79)+SUM($C89:CC89))),0),0)))</f>
        <v>0</v>
      </c>
      <c r="CE89" s="111">
        <f>IF(Assumptions!$D33=Assumptions!$P$7,IF(CE$60=Assumptions!$D32,-(SUM($C79:CE79)+SUM($C89:CD89)),0),IF(Assumptions!$D33=Assumptions!$P$5,IF(AND(CE$60&gt;=EOMONTH(Assumptions!$D30,Assumptions!$D34),CE$60&lt;=Assumptions!$D32,CE69&gt;0),MAX(-(SUM($C79:CE79))/(Assumptions!$D31-Assumptions!$D34),-CE69),0),IF(Assumptions!$D33=Assumptions!$P$6,IFERROR(PPMT(Assumptions!$D35/12,CE63,Assumptions!$D31-Assumptions!$D34,(SUM($C79:CE79)+SUM($C89:CD89))),0),0)))</f>
        <v>0</v>
      </c>
      <c r="CF89" s="111">
        <f>IF(Assumptions!$D33=Assumptions!$P$7,IF(CF$60=Assumptions!$D32,-(SUM($C79:CF79)+SUM($C89:CE89)),0),IF(Assumptions!$D33=Assumptions!$P$5,IF(AND(CF$60&gt;=EOMONTH(Assumptions!$D30,Assumptions!$D34),CF$60&lt;=Assumptions!$D32,CF69&gt;0),MAX(-(SUM($C79:CF79))/(Assumptions!$D31-Assumptions!$D34),-CF69),0),IF(Assumptions!$D33=Assumptions!$P$6,IFERROR(PPMT(Assumptions!$D35/12,CF63,Assumptions!$D31-Assumptions!$D34,(SUM($C79:CF79)+SUM($C89:CE89))),0),0)))</f>
        <v>0</v>
      </c>
      <c r="CG89" s="111">
        <f>IF(Assumptions!$D33=Assumptions!$P$7,IF(CG$60=Assumptions!$D32,-(SUM($C79:CG79)+SUM($C89:CF89)),0),IF(Assumptions!$D33=Assumptions!$P$5,IF(AND(CG$60&gt;=EOMONTH(Assumptions!$D30,Assumptions!$D34),CG$60&lt;=Assumptions!$D32,CG69&gt;0),MAX(-(SUM($C79:CG79))/(Assumptions!$D31-Assumptions!$D34),-CG69),0),IF(Assumptions!$D33=Assumptions!$P$6,IFERROR(PPMT(Assumptions!$D35/12,CG63,Assumptions!$D31-Assumptions!$D34,(SUM($C79:CG79)+SUM($C89:CF89))),0),0)))</f>
        <v>0</v>
      </c>
      <c r="CH89" s="111">
        <f>IF(Assumptions!$D33=Assumptions!$P$7,IF(CH$60=Assumptions!$D32,-(SUM($C79:CH79)+SUM($C89:CG89)),0),IF(Assumptions!$D33=Assumptions!$P$5,IF(AND(CH$60&gt;=EOMONTH(Assumptions!$D30,Assumptions!$D34),CH$60&lt;=Assumptions!$D32,CH69&gt;0),MAX(-(SUM($C79:CH79))/(Assumptions!$D31-Assumptions!$D34),-CH69),0),IF(Assumptions!$D33=Assumptions!$P$6,IFERROR(PPMT(Assumptions!$D35/12,CH63,Assumptions!$D31-Assumptions!$D34,(SUM($C79:CH79)+SUM($C89:CG89))),0),0)))</f>
        <v>0</v>
      </c>
      <c r="CI89" s="111">
        <f>IF(Assumptions!$D33=Assumptions!$P$7,IF(CI$60=Assumptions!$D32,-(SUM($C79:CI79)+SUM($C89:CH89)),0),IF(Assumptions!$D33=Assumptions!$P$5,IF(AND(CI$60&gt;=EOMONTH(Assumptions!$D30,Assumptions!$D34),CI$60&lt;=Assumptions!$D32,CI69&gt;0),MAX(-(SUM($C79:CI79))/(Assumptions!$D31-Assumptions!$D34),-CI69),0),IF(Assumptions!$D33=Assumptions!$P$6,IFERROR(PPMT(Assumptions!$D35/12,CI63,Assumptions!$D31-Assumptions!$D34,(SUM($C79:CI79)+SUM($C89:CH89))),0),0)))</f>
        <v>0</v>
      </c>
      <c r="CJ89" s="111">
        <f>IF(Assumptions!$D33=Assumptions!$P$7,IF(CJ$60=Assumptions!$D32,-(SUM($C79:CJ79)+SUM($C89:CI89)),0),IF(Assumptions!$D33=Assumptions!$P$5,IF(AND(CJ$60&gt;=EOMONTH(Assumptions!$D30,Assumptions!$D34),CJ$60&lt;=Assumptions!$D32,CJ69&gt;0),MAX(-(SUM($C79:CJ79))/(Assumptions!$D31-Assumptions!$D34),-CJ69),0),IF(Assumptions!$D33=Assumptions!$P$6,IFERROR(PPMT(Assumptions!$D35/12,CJ63,Assumptions!$D31-Assumptions!$D34,(SUM($C79:CJ79)+SUM($C89:CI89))),0),0)))</f>
        <v>0</v>
      </c>
      <c r="CK89" s="111">
        <f>IF(Assumptions!$D33=Assumptions!$P$7,IF(CK$60=Assumptions!$D32,-(SUM($C79:CK79)+SUM($C89:CJ89)),0),IF(Assumptions!$D33=Assumptions!$P$5,IF(AND(CK$60&gt;=EOMONTH(Assumptions!$D30,Assumptions!$D34),CK$60&lt;=Assumptions!$D32,CK69&gt;0),MAX(-(SUM($C79:CK79))/(Assumptions!$D31-Assumptions!$D34),-CK69),0),IF(Assumptions!$D33=Assumptions!$P$6,IFERROR(PPMT(Assumptions!$D35/12,CK63,Assumptions!$D31-Assumptions!$D34,(SUM($C79:CK79)+SUM($C89:CJ89))),0),0)))</f>
        <v>0</v>
      </c>
      <c r="CL89" s="111">
        <f>IF(Assumptions!$D33=Assumptions!$P$7,IF(CL$60=Assumptions!$D32,-(SUM($C79:CL79)+SUM($C89:CK89)),0),IF(Assumptions!$D33=Assumptions!$P$5,IF(AND(CL$60&gt;=EOMONTH(Assumptions!$D30,Assumptions!$D34),CL$60&lt;=Assumptions!$D32,CL69&gt;0),MAX(-(SUM($C79:CL79))/(Assumptions!$D31-Assumptions!$D34),-CL69),0),IF(Assumptions!$D33=Assumptions!$P$6,IFERROR(PPMT(Assumptions!$D35/12,CL63,Assumptions!$D31-Assumptions!$D34,(SUM($C79:CL79)+SUM($C89:CK89))),0),0)))</f>
        <v>0</v>
      </c>
      <c r="CM89" s="111">
        <f>IF(Assumptions!$D33=Assumptions!$P$7,IF(CM$60=Assumptions!$D32,-(SUM($C79:CM79)+SUM($C89:CL89)),0),IF(Assumptions!$D33=Assumptions!$P$5,IF(AND(CM$60&gt;=EOMONTH(Assumptions!$D30,Assumptions!$D34),CM$60&lt;=Assumptions!$D32,CM69&gt;0),MAX(-(SUM($C79:CM79))/(Assumptions!$D31-Assumptions!$D34),-CM69),0),IF(Assumptions!$D33=Assumptions!$P$6,IFERROR(PPMT(Assumptions!$D35/12,CM63,Assumptions!$D31-Assumptions!$D34,(SUM($C79:CM79)+SUM($C89:CL89))),0),0)))</f>
        <v>0</v>
      </c>
      <c r="CN89" s="111">
        <f>IF(Assumptions!$D33=Assumptions!$P$7,IF(CN$60=Assumptions!$D32,-(SUM($C79:CN79)+SUM($C89:CM89)),0),IF(Assumptions!$D33=Assumptions!$P$5,IF(AND(CN$60&gt;=EOMONTH(Assumptions!$D30,Assumptions!$D34),CN$60&lt;=Assumptions!$D32,CN69&gt;0),MAX(-(SUM($C79:CN79))/(Assumptions!$D31-Assumptions!$D34),-CN69),0),IF(Assumptions!$D33=Assumptions!$P$6,IFERROR(PPMT(Assumptions!$D35/12,CN63,Assumptions!$D31-Assumptions!$D34,(SUM($C79:CN79)+SUM($C89:CM89))),0),0)))</f>
        <v>0</v>
      </c>
      <c r="CO89" s="111">
        <f>IF(Assumptions!$D33=Assumptions!$P$7,IF(CO$60=Assumptions!$D32,-(SUM($C79:CO79)+SUM($C89:CN89)),0),IF(Assumptions!$D33=Assumptions!$P$5,IF(AND(CO$60&gt;=EOMONTH(Assumptions!$D30,Assumptions!$D34),CO$60&lt;=Assumptions!$D32,CO69&gt;0),MAX(-(SUM($C79:CO79))/(Assumptions!$D31-Assumptions!$D34),-CO69),0),IF(Assumptions!$D33=Assumptions!$P$6,IFERROR(PPMT(Assumptions!$D35/12,CO63,Assumptions!$D31-Assumptions!$D34,(SUM($C79:CO79)+SUM($C89:CN89))),0),0)))</f>
        <v>0</v>
      </c>
      <c r="CP89" s="111">
        <f>IF(Assumptions!$D33=Assumptions!$P$7,IF(CP$60=Assumptions!$D32,-(SUM($C79:CP79)+SUM($C89:CO89)),0),IF(Assumptions!$D33=Assumptions!$P$5,IF(AND(CP$60&gt;=EOMONTH(Assumptions!$D30,Assumptions!$D34),CP$60&lt;=Assumptions!$D32,CP69&gt;0),MAX(-(SUM($C79:CP79))/(Assumptions!$D31-Assumptions!$D34),-CP69),0),IF(Assumptions!$D33=Assumptions!$P$6,IFERROR(PPMT(Assumptions!$D35/12,CP63,Assumptions!$D31-Assumptions!$D34,(SUM($C79:CP79)+SUM($C89:CO89))),0),0)))</f>
        <v>0</v>
      </c>
      <c r="CQ89" s="111">
        <f>IF(Assumptions!$D33=Assumptions!$P$7,IF(CQ$60=Assumptions!$D32,-(SUM($C79:CQ79)+SUM($C89:CP89)),0),IF(Assumptions!$D33=Assumptions!$P$5,IF(AND(CQ$60&gt;=EOMONTH(Assumptions!$D30,Assumptions!$D34),CQ$60&lt;=Assumptions!$D32,CQ69&gt;0),MAX(-(SUM($C79:CQ79))/(Assumptions!$D31-Assumptions!$D34),-CQ69),0),IF(Assumptions!$D33=Assumptions!$P$6,IFERROR(PPMT(Assumptions!$D35/12,CQ63,Assumptions!$D31-Assumptions!$D34,(SUM($C79:CQ79)+SUM($C89:CP89))),0),0)))</f>
        <v>0</v>
      </c>
      <c r="CR89" s="111">
        <f>IF(Assumptions!$D33=Assumptions!$P$7,IF(CR$60=Assumptions!$D32,-(SUM($C79:CR79)+SUM($C89:CQ89)),0),IF(Assumptions!$D33=Assumptions!$P$5,IF(AND(CR$60&gt;=EOMONTH(Assumptions!$D30,Assumptions!$D34),CR$60&lt;=Assumptions!$D32,CR69&gt;0),MAX(-(SUM($C79:CR79))/(Assumptions!$D31-Assumptions!$D34),-CR69),0),IF(Assumptions!$D33=Assumptions!$P$6,IFERROR(PPMT(Assumptions!$D35/12,CR63,Assumptions!$D31-Assumptions!$D34,(SUM($C79:CR79)+SUM($C89:CQ89))),0),0)))</f>
        <v>0</v>
      </c>
      <c r="CS89" s="111">
        <f>IF(Assumptions!$D33=Assumptions!$P$7,IF(CS$60=Assumptions!$D32,-(SUM($C79:CS79)+SUM($C89:CR89)),0),IF(Assumptions!$D33=Assumptions!$P$5,IF(AND(CS$60&gt;=EOMONTH(Assumptions!$D30,Assumptions!$D34),CS$60&lt;=Assumptions!$D32,CS69&gt;0),MAX(-(SUM($C79:CS79))/(Assumptions!$D31-Assumptions!$D34),-CS69),0),IF(Assumptions!$D33=Assumptions!$P$6,IFERROR(PPMT(Assumptions!$D35/12,CS63,Assumptions!$D31-Assumptions!$D34,(SUM($C79:CS79)+SUM($C89:CR89))),0),0)))</f>
        <v>0</v>
      </c>
      <c r="CT89" s="111">
        <f>IF(Assumptions!$D33=Assumptions!$P$7,IF(CT$60=Assumptions!$D32,-(SUM($C79:CT79)+SUM($C89:CS89)),0),IF(Assumptions!$D33=Assumptions!$P$5,IF(AND(CT$60&gt;=EOMONTH(Assumptions!$D30,Assumptions!$D34),CT$60&lt;=Assumptions!$D32,CT69&gt;0),MAX(-(SUM($C79:CT79))/(Assumptions!$D31-Assumptions!$D34),-CT69),0),IF(Assumptions!$D33=Assumptions!$P$6,IFERROR(PPMT(Assumptions!$D35/12,CT63,Assumptions!$D31-Assumptions!$D34,(SUM($C79:CT79)+SUM($C89:CS89))),0),0)))</f>
        <v>0</v>
      </c>
      <c r="CU89" s="111">
        <f>IF(Assumptions!$D33=Assumptions!$P$7,IF(CU$60=Assumptions!$D32,-(SUM($C79:CU79)+SUM($C89:CT89)),0),IF(Assumptions!$D33=Assumptions!$P$5,IF(AND(CU$60&gt;=EOMONTH(Assumptions!$D30,Assumptions!$D34),CU$60&lt;=Assumptions!$D32,CU69&gt;0),MAX(-(SUM($C79:CU79))/(Assumptions!$D31-Assumptions!$D34),-CU69),0),IF(Assumptions!$D33=Assumptions!$P$6,IFERROR(PPMT(Assumptions!$D35/12,CU63,Assumptions!$D31-Assumptions!$D34,(SUM($C79:CU79)+SUM($C89:CT89))),0),0)))</f>
        <v>0</v>
      </c>
      <c r="CV89" s="197"/>
      <c r="CW89" s="197"/>
      <c r="CX89" s="197"/>
      <c r="CY89" s="197"/>
      <c r="CZ89" s="197"/>
      <c r="DA89" s="197"/>
      <c r="DB89" s="197"/>
      <c r="DC89" s="197"/>
    </row>
    <row r="90" spans="2:107" s="28" customFormat="1" outlineLevel="1">
      <c r="B90" s="149" t="str">
        <f>B64</f>
        <v>PaaS Phase</v>
      </c>
      <c r="C90" s="203"/>
      <c r="D90" s="111">
        <f>IF(Assumptions!$E33=Assumptions!$P$7,IF(D$60=Assumptions!$E32,-(SUM($C80:D80)+SUM($C90:C90)),0),IF(Assumptions!$E33=Assumptions!$P$5,IF(AND(D$60&gt;=EOMONTH(Assumptions!$E30,Assumptions!$E34),D$60&lt;=Assumptions!$E32,D70&gt;0),MAX(-(SUM($C80:D80))/(Assumptions!$E31-Assumptions!$E34),-D70),0),IF(Assumptions!$E33=Assumptions!$P$6,IFERROR(PPMT(Assumptions!$E35/12,D64,Assumptions!$E31-Assumptions!$E34,(SUM($C80:D80)+SUM($C90:C90))),0),0)))</f>
        <v>0</v>
      </c>
      <c r="E90" s="111">
        <f>IF(Assumptions!$E33=Assumptions!$P$7,IF(E$60=Assumptions!$E32,-(SUM($C80:E80)+SUM($C90:D90)),0),IF(Assumptions!$E33=Assumptions!$P$5,IF(AND(E$60&gt;=EOMONTH(Assumptions!$E30,Assumptions!$E34),E$60&lt;=Assumptions!$E32,E70&gt;0),MAX(-(SUM($C80:E80))/(Assumptions!$E31-Assumptions!$E34),-E70),0),IF(Assumptions!$E33=Assumptions!$P$6,IFERROR(PPMT(Assumptions!$E35/12,E64,Assumptions!$E31-Assumptions!$E34,(SUM($C80:E80)+SUM($C90:D90))),0),0)))</f>
        <v>0</v>
      </c>
      <c r="F90" s="111">
        <f>IF(Assumptions!$E33=Assumptions!$P$7,IF(F$60=Assumptions!$E32,-(SUM($C80:F80)+SUM($C90:E90)),0),IF(Assumptions!$E33=Assumptions!$P$5,IF(AND(F$60&gt;=EOMONTH(Assumptions!$E30,Assumptions!$E34),F$60&lt;=Assumptions!$E32,F70&gt;0),MAX(-(SUM($C80:F80))/(Assumptions!$E31-Assumptions!$E34),-F70),0),IF(Assumptions!$E33=Assumptions!$P$6,IFERROR(PPMT(Assumptions!$E35/12,F64,Assumptions!$E31-Assumptions!$E34,(SUM($C80:F80)+SUM($C90:E90))),0),0)))</f>
        <v>0</v>
      </c>
      <c r="G90" s="111">
        <f>IF(Assumptions!$E33=Assumptions!$P$7,IF(G$60=Assumptions!$E32,-(SUM($C80:G80)+SUM($C90:F90)),0),IF(Assumptions!$E33=Assumptions!$P$5,IF(AND(G$60&gt;=EOMONTH(Assumptions!$E30,Assumptions!$E34),G$60&lt;=Assumptions!$E32,G70&gt;0),MAX(-(SUM($C80:G80))/(Assumptions!$E31-Assumptions!$E34),-G70),0),IF(Assumptions!$E33=Assumptions!$P$6,IFERROR(PPMT(Assumptions!$E35/12,G64,Assumptions!$E31-Assumptions!$E34,(SUM($C80:G80)+SUM($C90:F90))),0),0)))</f>
        <v>0</v>
      </c>
      <c r="H90" s="111">
        <f>IF(Assumptions!$E33=Assumptions!$P$7,IF(H$60=Assumptions!$E32,-(SUM($C80:H80)+SUM($C90:G90)),0),IF(Assumptions!$E33=Assumptions!$P$5,IF(AND(H$60&gt;=EOMONTH(Assumptions!$E30,Assumptions!$E34),H$60&lt;=Assumptions!$E32,H70&gt;0),MAX(-(SUM($C80:H80))/(Assumptions!$E31-Assumptions!$E34),-H70),0),IF(Assumptions!$E33=Assumptions!$P$6,IFERROR(PPMT(Assumptions!$E35/12,H64,Assumptions!$E31-Assumptions!$E34,(SUM($C80:H80)+SUM($C90:G90))),0),0)))</f>
        <v>0</v>
      </c>
      <c r="I90" s="111">
        <f>IF(Assumptions!$E33=Assumptions!$P$7,IF(I$60=Assumptions!$E32,-(SUM($C80:I80)+SUM($C90:H90)),0),IF(Assumptions!$E33=Assumptions!$P$5,IF(AND(I$60&gt;=EOMONTH(Assumptions!$E30,Assumptions!$E34),I$60&lt;=Assumptions!$E32,I70&gt;0),MAX(-(SUM($C80:I80))/(Assumptions!$E31-Assumptions!$E34),-I70),0),IF(Assumptions!$E33=Assumptions!$P$6,IFERROR(PPMT(Assumptions!$E35/12,I64,Assumptions!$E31-Assumptions!$E34,(SUM($C80:I80)+SUM($C90:H90))),0),0)))</f>
        <v>0</v>
      </c>
      <c r="J90" s="111">
        <f>IF(Assumptions!$E33=Assumptions!$P$7,IF(J$60=Assumptions!$E32,-(SUM($C80:J80)+SUM($C90:I90)),0),IF(Assumptions!$E33=Assumptions!$P$5,IF(AND(J$60&gt;=EOMONTH(Assumptions!$E30,Assumptions!$E34),J$60&lt;=Assumptions!$E32,J70&gt;0),MAX(-(SUM($C80:J80))/(Assumptions!$E31-Assumptions!$E34),-J70),0),IF(Assumptions!$E33=Assumptions!$P$6,IFERROR(PPMT(Assumptions!$E35/12,J64,Assumptions!$E31-Assumptions!$E34,(SUM($C80:J80)+SUM($C90:I90))),0),0)))</f>
        <v>0</v>
      </c>
      <c r="K90" s="111">
        <f>IF(Assumptions!$E33=Assumptions!$P$7,IF(K$60=Assumptions!$E32,-(SUM($C80:K80)+SUM($C90:J90)),0),IF(Assumptions!$E33=Assumptions!$P$5,IF(AND(K$60&gt;=EOMONTH(Assumptions!$E30,Assumptions!$E34),K$60&lt;=Assumptions!$E32,K70&gt;0),MAX(-(SUM($C80:K80))/(Assumptions!$E31-Assumptions!$E34),-K70),0),IF(Assumptions!$E33=Assumptions!$P$6,IFERROR(PPMT(Assumptions!$E35/12,K64,Assumptions!$E31-Assumptions!$E34,(SUM($C80:K80)+SUM($C90:J90))),0),0)))</f>
        <v>0</v>
      </c>
      <c r="L90" s="111">
        <f>IF(Assumptions!$E33=Assumptions!$P$7,IF(L$60=Assumptions!$E32,-(SUM($C80:L80)+SUM($C90:K90)),0),IF(Assumptions!$E33=Assumptions!$P$5,IF(AND(L$60&gt;=EOMONTH(Assumptions!$E30,Assumptions!$E34),L$60&lt;=Assumptions!$E32,L70&gt;0),MAX(-(SUM($C80:L80))/(Assumptions!$E31-Assumptions!$E34),-L70),0),IF(Assumptions!$E33=Assumptions!$P$6,IFERROR(PPMT(Assumptions!$E35/12,L64,Assumptions!$E31-Assumptions!$E34,(SUM($C80:L80)+SUM($C90:K90))),0),0)))</f>
        <v>0</v>
      </c>
      <c r="M90" s="111">
        <f>IF(Assumptions!$E33=Assumptions!$P$7,IF(M$60=Assumptions!$E32,-(SUM($C80:M80)+SUM($C90:L90)),0),IF(Assumptions!$E33=Assumptions!$P$5,IF(AND(M$60&gt;=EOMONTH(Assumptions!$E30,Assumptions!$E34),M$60&lt;=Assumptions!$E32,M70&gt;0),MAX(-(SUM($C80:M80))/(Assumptions!$E31-Assumptions!$E34),-M70),0),IF(Assumptions!$E33=Assumptions!$P$6,IFERROR(PPMT(Assumptions!$E35/12,M64,Assumptions!$E31-Assumptions!$E34,(SUM($C80:M80)+SUM($C90:L90))),0),0)))</f>
        <v>0</v>
      </c>
      <c r="N90" s="111">
        <f>IF(Assumptions!$E33=Assumptions!$P$7,IF(N$60=Assumptions!$E32,-(SUM($C80:N80)+SUM($C90:M90)),0),IF(Assumptions!$E33=Assumptions!$P$5,IF(AND(N$60&gt;=EOMONTH(Assumptions!$E30,Assumptions!$E34),N$60&lt;=Assumptions!$E32,N70&gt;0),MAX(-(SUM($C80:N80))/(Assumptions!$E31-Assumptions!$E34),-N70),0),IF(Assumptions!$E33=Assumptions!$P$6,IFERROR(PPMT(Assumptions!$E35/12,N64,Assumptions!$E31-Assumptions!$E34,(SUM($C80:N80)+SUM($C90:M90))),0),0)))</f>
        <v>0</v>
      </c>
      <c r="O90" s="111">
        <f>IF(Assumptions!$E33=Assumptions!$P$7,IF(O$60=Assumptions!$E32,-(SUM($C80:O80)+SUM($C90:N90)),0),IF(Assumptions!$E33=Assumptions!$P$5,IF(AND(O$60&gt;=EOMONTH(Assumptions!$E30,Assumptions!$E34),O$60&lt;=Assumptions!$E32,O70&gt;0),MAX(-(SUM($C80:O80))/(Assumptions!$E31-Assumptions!$E34),-O70),0),IF(Assumptions!$E33=Assumptions!$P$6,IFERROR(PPMT(Assumptions!$E35/12,O64,Assumptions!$E31-Assumptions!$E34,(SUM($C80:O80)+SUM($C90:N90))),0),0)))</f>
        <v>0</v>
      </c>
      <c r="P90" s="111">
        <f>IF(Assumptions!$E33=Assumptions!$P$7,IF(P$60=Assumptions!$E32,-(SUM($C80:P80)+SUM($C90:O90)),0),IF(Assumptions!$E33=Assumptions!$P$5,IF(AND(P$60&gt;=EOMONTH(Assumptions!$E30,Assumptions!$E34),P$60&lt;=Assumptions!$E32,P70&gt;0),MAX(-(SUM($C80:P80))/(Assumptions!$E31-Assumptions!$E34),-P70),0),IF(Assumptions!$E33=Assumptions!$P$6,IFERROR(PPMT(Assumptions!$E35/12,P64,Assumptions!$E31-Assumptions!$E34,(SUM($C80:P80)+SUM($C90:O90))),0),0)))</f>
        <v>0</v>
      </c>
      <c r="Q90" s="111">
        <f>IF(Assumptions!$E33=Assumptions!$P$7,IF(Q$60=Assumptions!$E32,-(SUM($C80:Q80)+SUM($C90:P90)),0),IF(Assumptions!$E33=Assumptions!$P$5,IF(AND(Q$60&gt;=EOMONTH(Assumptions!$E30,Assumptions!$E34),Q$60&lt;=Assumptions!$E32,Q70&gt;0),MAX(-(SUM($C80:Q80))/(Assumptions!$E31-Assumptions!$E34),-Q70),0),IF(Assumptions!$E33=Assumptions!$P$6,IFERROR(PPMT(Assumptions!$E35/12,Q64,Assumptions!$E31-Assumptions!$E34,(SUM($C80:Q80)+SUM($C90:P90))),0),0)))</f>
        <v>0</v>
      </c>
      <c r="R90" s="111">
        <f>IF(Assumptions!$E33=Assumptions!$P$7,IF(R$60=Assumptions!$E32,-(SUM($C80:R80)+SUM($C90:Q90)),0),IF(Assumptions!$E33=Assumptions!$P$5,IF(AND(R$60&gt;=EOMONTH(Assumptions!$E30,Assumptions!$E34),R$60&lt;=Assumptions!$E32,R70&gt;0),MAX(-(SUM($C80:R80))/(Assumptions!$E31-Assumptions!$E34),-R70),0),IF(Assumptions!$E33=Assumptions!$P$6,IFERROR(PPMT(Assumptions!$E35/12,R64,Assumptions!$E31-Assumptions!$E34,(SUM($C80:R80)+SUM($C90:Q90))),0),0)))</f>
        <v>0</v>
      </c>
      <c r="S90" s="111">
        <f>IF(Assumptions!$E33=Assumptions!$P$7,IF(S$60=Assumptions!$E32,-(SUM($C80:S80)+SUM($C90:R90)),0),IF(Assumptions!$E33=Assumptions!$P$5,IF(AND(S$60&gt;=EOMONTH(Assumptions!$E30,Assumptions!$E34),S$60&lt;=Assumptions!$E32,S70&gt;0),MAX(-(SUM($C80:S80))/(Assumptions!$E31-Assumptions!$E34),-S70),0),IF(Assumptions!$E33=Assumptions!$P$6,IFERROR(PPMT(Assumptions!$E35/12,S64,Assumptions!$E31-Assumptions!$E34,(SUM($C80:S80)+SUM($C90:R90))),0),0)))</f>
        <v>0</v>
      </c>
      <c r="T90" s="111">
        <f>IF(Assumptions!$E33=Assumptions!$P$7,IF(T$60=Assumptions!$E32,-(SUM($C80:T80)+SUM($C90:S90)),0),IF(Assumptions!$E33=Assumptions!$P$5,IF(AND(T$60&gt;=EOMONTH(Assumptions!$E30,Assumptions!$E34),T$60&lt;=Assumptions!$E32,T70&gt;0),MAX(-(SUM($C80:T80))/(Assumptions!$E31-Assumptions!$E34),-T70),0),IF(Assumptions!$E33=Assumptions!$P$6,IFERROR(PPMT(Assumptions!$E35/12,T64,Assumptions!$E31-Assumptions!$E34,(SUM($C80:T80)+SUM($C90:S90))),0),0)))</f>
        <v>0</v>
      </c>
      <c r="U90" s="111">
        <f>IF(Assumptions!$E33=Assumptions!$P$7,IF(U$60=Assumptions!$E32,-(SUM($C80:U80)+SUM($C90:T90)),0),IF(Assumptions!$E33=Assumptions!$P$5,IF(AND(U$60&gt;=EOMONTH(Assumptions!$E30,Assumptions!$E34),U$60&lt;=Assumptions!$E32,U70&gt;0),MAX(-(SUM($C80:U80))/(Assumptions!$E31-Assumptions!$E34),-U70),0),IF(Assumptions!$E33=Assumptions!$P$6,IFERROR(PPMT(Assumptions!$E35/12,U64,Assumptions!$E31-Assumptions!$E34,(SUM($C80:U80)+SUM($C90:T90))),0),0)))</f>
        <v>0</v>
      </c>
      <c r="V90" s="111">
        <f>IF(Assumptions!$E33=Assumptions!$P$7,IF(V$60=Assumptions!$E32,-(SUM($C80:V80)+SUM($C90:U90)),0),IF(Assumptions!$E33=Assumptions!$P$5,IF(AND(V$60&gt;=EOMONTH(Assumptions!$E30,Assumptions!$E34),V$60&lt;=Assumptions!$E32,V70&gt;0),MAX(-(SUM($C80:V80))/(Assumptions!$E31-Assumptions!$E34),-V70),0),IF(Assumptions!$E33=Assumptions!$P$6,IFERROR(PPMT(Assumptions!$E35/12,V64,Assumptions!$E31-Assumptions!$E34,(SUM($C80:V80)+SUM($C90:U90))),0),0)))</f>
        <v>0</v>
      </c>
      <c r="W90" s="111">
        <f>IF(Assumptions!$E33=Assumptions!$P$7,IF(W$60=Assumptions!$E32,-(SUM($C80:W80)+SUM($C90:V90)),0),IF(Assumptions!$E33=Assumptions!$P$5,IF(AND(W$60&gt;=EOMONTH(Assumptions!$E30,Assumptions!$E34),W$60&lt;=Assumptions!$E32,W70&gt;0),MAX(-(SUM($C80:W80))/(Assumptions!$E31-Assumptions!$E34),-W70),0),IF(Assumptions!$E33=Assumptions!$P$6,IFERROR(PPMT(Assumptions!$E35/12,W64,Assumptions!$E31-Assumptions!$E34,(SUM($C80:W80)+SUM($C90:V90))),0),0)))</f>
        <v>0</v>
      </c>
      <c r="X90" s="111">
        <f>IF(Assumptions!$E33=Assumptions!$P$7,IF(X$60=Assumptions!$E32,-(SUM($C80:X80)+SUM($C90:W90)),0),IF(Assumptions!$E33=Assumptions!$P$5,IF(AND(X$60&gt;=EOMONTH(Assumptions!$E30,Assumptions!$E34),X$60&lt;=Assumptions!$E32,X70&gt;0),MAX(-(SUM($C80:X80))/(Assumptions!$E31-Assumptions!$E34),-X70),0),IF(Assumptions!$E33=Assumptions!$P$6,IFERROR(PPMT(Assumptions!$E35/12,X64,Assumptions!$E31-Assumptions!$E34,(SUM($C80:X80)+SUM($C90:W90))),0),0)))</f>
        <v>0</v>
      </c>
      <c r="Y90" s="111">
        <f>IF(Assumptions!$E33=Assumptions!$P$7,IF(Y$60=Assumptions!$E32,-(SUM($C80:Y80)+SUM($C90:X90)),0),IF(Assumptions!$E33=Assumptions!$P$5,IF(AND(Y$60&gt;=EOMONTH(Assumptions!$E30,Assumptions!$E34),Y$60&lt;=Assumptions!$E32,Y70&gt;0),MAX(-(SUM($C80:Y80))/(Assumptions!$E31-Assumptions!$E34),-Y70),0),IF(Assumptions!$E33=Assumptions!$P$6,IFERROR(PPMT(Assumptions!$E35/12,Y64,Assumptions!$E31-Assumptions!$E34,(SUM($C80:Y80)+SUM($C90:X90))),0),0)))</f>
        <v>0</v>
      </c>
      <c r="Z90" s="111">
        <f>IF(Assumptions!$E33=Assumptions!$P$7,IF(Z$60=Assumptions!$E32,-(SUM($C80:Z80)+SUM($C90:Y90)),0),IF(Assumptions!$E33=Assumptions!$P$5,IF(AND(Z$60&gt;=EOMONTH(Assumptions!$E30,Assumptions!$E34),Z$60&lt;=Assumptions!$E32,Z70&gt;0),MAX(-(SUM($C80:Z80))/(Assumptions!$E31-Assumptions!$E34),-Z70),0),IF(Assumptions!$E33=Assumptions!$P$6,IFERROR(PPMT(Assumptions!$E35/12,Z64,Assumptions!$E31-Assumptions!$E34,(SUM($C80:Z80)+SUM($C90:Y90))),0),0)))</f>
        <v>0</v>
      </c>
      <c r="AA90" s="111">
        <f>IF(Assumptions!$E33=Assumptions!$P$7,IF(AA$60=Assumptions!$E32,-(SUM($C80:AA80)+SUM($C90:Z90)),0),IF(Assumptions!$E33=Assumptions!$P$5,IF(AND(AA$60&gt;=EOMONTH(Assumptions!$E30,Assumptions!$E34),AA$60&lt;=Assumptions!$E32,AA70&gt;0),MAX(-(SUM($C80:AA80))/(Assumptions!$E31-Assumptions!$E34),-AA70),0),IF(Assumptions!$E33=Assumptions!$P$6,IFERROR(PPMT(Assumptions!$E35/12,AA64,Assumptions!$E31-Assumptions!$E34,(SUM($C80:AA80)+SUM($C90:Z90))),0),0)))</f>
        <v>0</v>
      </c>
      <c r="AB90" s="111">
        <f>IF(Assumptions!$E33=Assumptions!$P$7,IF(AB$60=Assumptions!$E32,-(SUM($C80:AB80)+SUM($C90:AA90)),0),IF(Assumptions!$E33=Assumptions!$P$5,IF(AND(AB$60&gt;=EOMONTH(Assumptions!$E30,Assumptions!$E34),AB$60&lt;=Assumptions!$E32,AB70&gt;0),MAX(-(SUM($C80:AB80))/(Assumptions!$E31-Assumptions!$E34),-AB70),0),IF(Assumptions!$E33=Assumptions!$P$6,IFERROR(PPMT(Assumptions!$E35/12,AB64,Assumptions!$E31-Assumptions!$E34,(SUM($C80:AB80)+SUM($C90:AA90))),0),0)))</f>
        <v>0</v>
      </c>
      <c r="AC90" s="111">
        <f>IF(Assumptions!$E33=Assumptions!$P$7,IF(AC$60=Assumptions!$E32,-(SUM($C80:AC80)+SUM($C90:AB90)),0),IF(Assumptions!$E33=Assumptions!$P$5,IF(AND(AC$60&gt;=EOMONTH(Assumptions!$E30,Assumptions!$E34),AC$60&lt;=Assumptions!$E32,AC70&gt;0),MAX(-(SUM($C80:AC80))/(Assumptions!$E31-Assumptions!$E34),-AC70),0),IF(Assumptions!$E33=Assumptions!$P$6,IFERROR(PPMT(Assumptions!$E35/12,AC64,Assumptions!$E31-Assumptions!$E34,(SUM($C80:AC80)+SUM($C90:AB90))),0),0)))</f>
        <v>0</v>
      </c>
      <c r="AD90" s="111">
        <f>IF(Assumptions!$E33=Assumptions!$P$7,IF(AD$60=Assumptions!$E32,-(SUM($C80:AD80)+SUM($C90:AC90)),0),IF(Assumptions!$E33=Assumptions!$P$5,IF(AND(AD$60&gt;=EOMONTH(Assumptions!$E30,Assumptions!$E34),AD$60&lt;=Assumptions!$E32,AD70&gt;0),MAX(-(SUM($C80:AD80))/(Assumptions!$E31-Assumptions!$E34),-AD70),0),IF(Assumptions!$E33=Assumptions!$P$6,IFERROR(PPMT(Assumptions!$E35/12,AD64,Assumptions!$E31-Assumptions!$E34,(SUM($C80:AD80)+SUM($C90:AC90))),0),0)))</f>
        <v>0</v>
      </c>
      <c r="AE90" s="111">
        <f>IF(Assumptions!$E33=Assumptions!$P$7,IF(AE$60=Assumptions!$E32,-(SUM($C80:AE80)+SUM($C90:AD90)),0),IF(Assumptions!$E33=Assumptions!$P$5,IF(AND(AE$60&gt;=EOMONTH(Assumptions!$E30,Assumptions!$E34),AE$60&lt;=Assumptions!$E32,AE70&gt;0),MAX(-(SUM($C80:AE80))/(Assumptions!$E31-Assumptions!$E34),-AE70),0),IF(Assumptions!$E33=Assumptions!$P$6,IFERROR(PPMT(Assumptions!$E35/12,AE64,Assumptions!$E31-Assumptions!$E34,(SUM($C80:AE80)+SUM($C90:AD90))),0),0)))</f>
        <v>0</v>
      </c>
      <c r="AF90" s="111">
        <f>IF(Assumptions!$E33=Assumptions!$P$7,IF(AF$60=Assumptions!$E32,-(SUM($C80:AF80)+SUM($C90:AE90)),0),IF(Assumptions!$E33=Assumptions!$P$5,IF(AND(AF$60&gt;=EOMONTH(Assumptions!$E30,Assumptions!$E34),AF$60&lt;=Assumptions!$E32,AF70&gt;0),MAX(-(SUM($C80:AF80))/(Assumptions!$E31-Assumptions!$E34),-AF70),0),IF(Assumptions!$E33=Assumptions!$P$6,IFERROR(PPMT(Assumptions!$E35/12,AF64,Assumptions!$E31-Assumptions!$E34,(SUM($C80:AF80)+SUM($C90:AE90))),0),0)))</f>
        <v>0</v>
      </c>
      <c r="AG90" s="111">
        <f>IF(Assumptions!$E33=Assumptions!$P$7,IF(AG$60=Assumptions!$E32,-(SUM($C80:AG80)+SUM($C90:AF90)),0),IF(Assumptions!$E33=Assumptions!$P$5,IF(AND(AG$60&gt;=EOMONTH(Assumptions!$E30,Assumptions!$E34),AG$60&lt;=Assumptions!$E32,AG70&gt;0),MAX(-(SUM($C80:AG80))/(Assumptions!$E31-Assumptions!$E34),-AG70),0),IF(Assumptions!$E33=Assumptions!$P$6,IFERROR(PPMT(Assumptions!$E35/12,AG64,Assumptions!$E31-Assumptions!$E34,(SUM($C80:AG80)+SUM($C90:AF90))),0),0)))</f>
        <v>0</v>
      </c>
      <c r="AH90" s="111">
        <f>IF(Assumptions!$E33=Assumptions!$P$7,IF(AH$60=Assumptions!$E32,-(SUM($C80:AH80)+SUM($C90:AG90)),0),IF(Assumptions!$E33=Assumptions!$P$5,IF(AND(AH$60&gt;=EOMONTH(Assumptions!$E30,Assumptions!$E34),AH$60&lt;=Assumptions!$E32,AH70&gt;0),MAX(-(SUM($C80:AH80))/(Assumptions!$E31-Assumptions!$E34),-AH70),0),IF(Assumptions!$E33=Assumptions!$P$6,IFERROR(PPMT(Assumptions!$E35/12,AH64,Assumptions!$E31-Assumptions!$E34,(SUM($C80:AH80)+SUM($C90:AG90))),0),0)))</f>
        <v>0</v>
      </c>
      <c r="AI90" s="111">
        <f>IF(Assumptions!$E33=Assumptions!$P$7,IF(AI$60=Assumptions!$E32,-(SUM($C80:AI80)+SUM($C90:AH90)),0),IF(Assumptions!$E33=Assumptions!$P$5,IF(AND(AI$60&gt;=EOMONTH(Assumptions!$E30,Assumptions!$E34),AI$60&lt;=Assumptions!$E32,AI70&gt;0),MAX(-(SUM($C80:AI80))/(Assumptions!$E31-Assumptions!$E34),-AI70),0),IF(Assumptions!$E33=Assumptions!$P$6,IFERROR(PPMT(Assumptions!$E35/12,AI64,Assumptions!$E31-Assumptions!$E34,(SUM($C80:AI80)+SUM($C90:AH90))),0),0)))</f>
        <v>0</v>
      </c>
      <c r="AJ90" s="111">
        <f>IF(Assumptions!$E33=Assumptions!$P$7,IF(AJ$60=Assumptions!$E32,-(SUM($C80:AJ80)+SUM($C90:AI90)),0),IF(Assumptions!$E33=Assumptions!$P$5,IF(AND(AJ$60&gt;=EOMONTH(Assumptions!$E30,Assumptions!$E34),AJ$60&lt;=Assumptions!$E32,AJ70&gt;0),MAX(-(SUM($C80:AJ80))/(Assumptions!$E31-Assumptions!$E34),-AJ70),0),IF(Assumptions!$E33=Assumptions!$P$6,IFERROR(PPMT(Assumptions!$E35/12,AJ64,Assumptions!$E31-Assumptions!$E34,(SUM($C80:AJ80)+SUM($C90:AI90))),0),0)))</f>
        <v>0</v>
      </c>
      <c r="AK90" s="111">
        <f>IF(Assumptions!$E33=Assumptions!$P$7,IF(AK$60=Assumptions!$E32,-(SUM($C80:AK80)+SUM($C90:AJ90)),0),IF(Assumptions!$E33=Assumptions!$P$5,IF(AND(AK$60&gt;=EOMONTH(Assumptions!$E30,Assumptions!$E34),AK$60&lt;=Assumptions!$E32,AK70&gt;0),MAX(-(SUM($C80:AK80))/(Assumptions!$E31-Assumptions!$E34),-AK70),0),IF(Assumptions!$E33=Assumptions!$P$6,IFERROR(PPMT(Assumptions!$E35/12,AK64,Assumptions!$E31-Assumptions!$E34,(SUM($C80:AK80)+SUM($C90:AJ90))),0),0)))</f>
        <v>0</v>
      </c>
      <c r="AL90" s="111">
        <f>IF(Assumptions!$E33=Assumptions!$P$7,IF(AL$60=Assumptions!$E32,-(SUM($C80:AL80)+SUM($C90:AK90)),0),IF(Assumptions!$E33=Assumptions!$P$5,IF(AND(AL$60&gt;=EOMONTH(Assumptions!$E30,Assumptions!$E34),AL$60&lt;=Assumptions!$E32,AL70&gt;0),MAX(-(SUM($C80:AL80))/(Assumptions!$E31-Assumptions!$E34),-AL70),0),IF(Assumptions!$E33=Assumptions!$P$6,IFERROR(PPMT(Assumptions!$E35/12,AL64,Assumptions!$E31-Assumptions!$E34,(SUM($C80:AL80)+SUM($C90:AK90))),0),0)))</f>
        <v>0</v>
      </c>
      <c r="AM90" s="111">
        <f>IF(Assumptions!$E33=Assumptions!$P$7,IF(AM$60=Assumptions!$E32,-(SUM($C80:AM80)+SUM($C90:AL90)),0),IF(Assumptions!$E33=Assumptions!$P$5,IF(AND(AM$60&gt;=EOMONTH(Assumptions!$E30,Assumptions!$E34),AM$60&lt;=Assumptions!$E32,AM70&gt;0),MAX(-(SUM($C80:AM80))/(Assumptions!$E31-Assumptions!$E34),-AM70),0),IF(Assumptions!$E33=Assumptions!$P$6,IFERROR(PPMT(Assumptions!$E35/12,AM64,Assumptions!$E31-Assumptions!$E34,(SUM($C80:AM80)+SUM($C90:AL90))),0),0)))</f>
        <v>0</v>
      </c>
      <c r="AN90" s="111">
        <f>IF(Assumptions!$E33=Assumptions!$P$7,IF(AN$60=Assumptions!$E32,-(SUM($C80:AN80)+SUM($C90:AM90)),0),IF(Assumptions!$E33=Assumptions!$P$5,IF(AND(AN$60&gt;=EOMONTH(Assumptions!$E30,Assumptions!$E34),AN$60&lt;=Assumptions!$E32,AN70&gt;0),MAX(-(SUM($C80:AN80))/(Assumptions!$E31-Assumptions!$E34),-AN70),0),IF(Assumptions!$E33=Assumptions!$P$6,IFERROR(PPMT(Assumptions!$E35/12,AN64,Assumptions!$E31-Assumptions!$E34,(SUM($C80:AN80)+SUM($C90:AM90))),0),0)))</f>
        <v>0</v>
      </c>
      <c r="AO90" s="111">
        <f>IF(Assumptions!$E33=Assumptions!$P$7,IF(AO$60=Assumptions!$E32,-(SUM($C80:AO80)+SUM($C90:AN90)),0),IF(Assumptions!$E33=Assumptions!$P$5,IF(AND(AO$60&gt;=EOMONTH(Assumptions!$E30,Assumptions!$E34),AO$60&lt;=Assumptions!$E32,AO70&gt;0),MAX(-(SUM($C80:AO80))/(Assumptions!$E31-Assumptions!$E34),-AO70),0),IF(Assumptions!$E33=Assumptions!$P$6,IFERROR(PPMT(Assumptions!$E35/12,AO64,Assumptions!$E31-Assumptions!$E34,(SUM($C80:AO80)+SUM($C90:AN90))),0),0)))</f>
        <v>0</v>
      </c>
      <c r="AP90" s="111">
        <f>IF(Assumptions!$E33=Assumptions!$P$7,IF(AP$60=Assumptions!$E32,-(SUM($C80:AP80)+SUM($C90:AO90)),0),IF(Assumptions!$E33=Assumptions!$P$5,IF(AND(AP$60&gt;=EOMONTH(Assumptions!$E30,Assumptions!$E34),AP$60&lt;=Assumptions!$E32,AP70&gt;0),MAX(-(SUM($C80:AP80))/(Assumptions!$E31-Assumptions!$E34),-AP70),0),IF(Assumptions!$E33=Assumptions!$P$6,IFERROR(PPMT(Assumptions!$E35/12,AP64,Assumptions!$E31-Assumptions!$E34,(SUM($C80:AP80)+SUM($C90:AO90))),0),0)))</f>
        <v>0</v>
      </c>
      <c r="AQ90" s="111">
        <f>IF(Assumptions!$E33=Assumptions!$P$7,IF(AQ$60=Assumptions!$E32,-(SUM($C80:AQ80)+SUM($C90:AP90)),0),IF(Assumptions!$E33=Assumptions!$P$5,IF(AND(AQ$60&gt;=EOMONTH(Assumptions!$E30,Assumptions!$E34),AQ$60&lt;=Assumptions!$E32,AQ70&gt;0),MAX(-(SUM($C80:AQ80))/(Assumptions!$E31-Assumptions!$E34),-AQ70),0),IF(Assumptions!$E33=Assumptions!$P$6,IFERROR(PPMT(Assumptions!$E35/12,AQ64,Assumptions!$E31-Assumptions!$E34,(SUM($C80:AQ80)+SUM($C90:AP90))),0),0)))</f>
        <v>0</v>
      </c>
      <c r="AR90" s="111">
        <f>IF(Assumptions!$E33=Assumptions!$P$7,IF(AR$60=Assumptions!$E32,-(SUM($C80:AR80)+SUM($C90:AQ90)),0),IF(Assumptions!$E33=Assumptions!$P$5,IF(AND(AR$60&gt;=EOMONTH(Assumptions!$E30,Assumptions!$E34),AR$60&lt;=Assumptions!$E32,AR70&gt;0),MAX(-(SUM($C80:AR80))/(Assumptions!$E31-Assumptions!$E34),-AR70),0),IF(Assumptions!$E33=Assumptions!$P$6,IFERROR(PPMT(Assumptions!$E35/12,AR64,Assumptions!$E31-Assumptions!$E34,(SUM($C80:AR80)+SUM($C90:AQ90))),0),0)))</f>
        <v>0</v>
      </c>
      <c r="AS90" s="111">
        <f>IF(Assumptions!$E33=Assumptions!$P$7,IF(AS$60=Assumptions!$E32,-(SUM($C80:AS80)+SUM($C90:AR90)),0),IF(Assumptions!$E33=Assumptions!$P$5,IF(AND(AS$60&gt;=EOMONTH(Assumptions!$E30,Assumptions!$E34),AS$60&lt;=Assumptions!$E32,AS70&gt;0),MAX(-(SUM($C80:AS80))/(Assumptions!$E31-Assumptions!$E34),-AS70),0),IF(Assumptions!$E33=Assumptions!$P$6,IFERROR(PPMT(Assumptions!$E35/12,AS64,Assumptions!$E31-Assumptions!$E34,(SUM($C80:AS80)+SUM($C90:AR90))),0),0)))</f>
        <v>0</v>
      </c>
      <c r="AT90" s="111">
        <f>IF(Assumptions!$E33=Assumptions!$P$7,IF(AT$60=Assumptions!$E32,-(SUM($C80:AT80)+SUM($C90:AS90)),0),IF(Assumptions!$E33=Assumptions!$P$5,IF(AND(AT$60&gt;=EOMONTH(Assumptions!$E30,Assumptions!$E34),AT$60&lt;=Assumptions!$E32,AT70&gt;0),MAX(-(SUM($C80:AT80))/(Assumptions!$E31-Assumptions!$E34),-AT70),0),IF(Assumptions!$E33=Assumptions!$P$6,IFERROR(PPMT(Assumptions!$E35/12,AT64,Assumptions!$E31-Assumptions!$E34,(SUM($C80:AT80)+SUM($C90:AS90))),0),0)))</f>
        <v>0</v>
      </c>
      <c r="AU90" s="111">
        <f>IF(Assumptions!$E33=Assumptions!$P$7,IF(AU$60=Assumptions!$E32,-(SUM($C80:AU80)+SUM($C90:AT90)),0),IF(Assumptions!$E33=Assumptions!$P$5,IF(AND(AU$60&gt;=EOMONTH(Assumptions!$E30,Assumptions!$E34),AU$60&lt;=Assumptions!$E32,AU70&gt;0),MAX(-(SUM($C80:AU80))/(Assumptions!$E31-Assumptions!$E34),-AU70),0),IF(Assumptions!$E33=Assumptions!$P$6,IFERROR(PPMT(Assumptions!$E35/12,AU64,Assumptions!$E31-Assumptions!$E34,(SUM($C80:AU80)+SUM($C90:AT90))),0),0)))</f>
        <v>0</v>
      </c>
      <c r="AV90" s="111">
        <f>IF(Assumptions!$E33=Assumptions!$P$7,IF(AV$60=Assumptions!$E32,-(SUM($C80:AV80)+SUM($C90:AU90)),0),IF(Assumptions!$E33=Assumptions!$P$5,IF(AND(AV$60&gt;=EOMONTH(Assumptions!$E30,Assumptions!$E34),AV$60&lt;=Assumptions!$E32,AV70&gt;0),MAX(-(SUM($C80:AV80))/(Assumptions!$E31-Assumptions!$E34),-AV70),0),IF(Assumptions!$E33=Assumptions!$P$6,IFERROR(PPMT(Assumptions!$E35/12,AV64,Assumptions!$E31-Assumptions!$E34,(SUM($C80:AV80)+SUM($C90:AU90))),0),0)))</f>
        <v>0</v>
      </c>
      <c r="AW90" s="111">
        <f>IF(Assumptions!$E33=Assumptions!$P$7,IF(AW$60=Assumptions!$E32,-(SUM($C80:AW80)+SUM($C90:AV90)),0),IF(Assumptions!$E33=Assumptions!$P$5,IF(AND(AW$60&gt;=EOMONTH(Assumptions!$E30,Assumptions!$E34),AW$60&lt;=Assumptions!$E32,AW70&gt;0),MAX(-(SUM($C80:AW80))/(Assumptions!$E31-Assumptions!$E34),-AW70),0),IF(Assumptions!$E33=Assumptions!$P$6,IFERROR(PPMT(Assumptions!$E35/12,AW64,Assumptions!$E31-Assumptions!$E34,(SUM($C80:AW80)+SUM($C90:AV90))),0),0)))</f>
        <v>0</v>
      </c>
      <c r="AX90" s="111">
        <f>IF(Assumptions!$E33=Assumptions!$P$7,IF(AX$60=Assumptions!$E32,-(SUM($C80:AX80)+SUM($C90:AW90)),0),IF(Assumptions!$E33=Assumptions!$P$5,IF(AND(AX$60&gt;=EOMONTH(Assumptions!$E30,Assumptions!$E34),AX$60&lt;=Assumptions!$E32,AX70&gt;0),MAX(-(SUM($C80:AX80))/(Assumptions!$E31-Assumptions!$E34),-AX70),0),IF(Assumptions!$E33=Assumptions!$P$6,IFERROR(PPMT(Assumptions!$E35/12,AX64,Assumptions!$E31-Assumptions!$E34,(SUM($C80:AX80)+SUM($C90:AW90))),0),0)))</f>
        <v>0</v>
      </c>
      <c r="AY90" s="111">
        <f>IF(Assumptions!$E33=Assumptions!$P$7,IF(AY$60=Assumptions!$E32,-(SUM($C80:AY80)+SUM($C90:AX90)),0),IF(Assumptions!$E33=Assumptions!$P$5,IF(AND(AY$60&gt;=EOMONTH(Assumptions!$E30,Assumptions!$E34),AY$60&lt;=Assumptions!$E32,AY70&gt;0),MAX(-(SUM($C80:AY80))/(Assumptions!$E31-Assumptions!$E34),-AY70),0),IF(Assumptions!$E33=Assumptions!$P$6,IFERROR(PPMT(Assumptions!$E35/12,AY64,Assumptions!$E31-Assumptions!$E34,(SUM($C80:AY80)+SUM($C90:AX90))),0),0)))</f>
        <v>0</v>
      </c>
      <c r="AZ90" s="111">
        <f>IF(Assumptions!$E33=Assumptions!$P$7,IF(AZ$60=Assumptions!$E32,-(SUM($C80:AZ80)+SUM($C90:AY90)),0),IF(Assumptions!$E33=Assumptions!$P$5,IF(AND(AZ$60&gt;=EOMONTH(Assumptions!$E30,Assumptions!$E34),AZ$60&lt;=Assumptions!$E32,AZ70&gt;0),MAX(-(SUM($C80:AZ80))/(Assumptions!$E31-Assumptions!$E34),-AZ70),0),IF(Assumptions!$E33=Assumptions!$P$6,IFERROR(PPMT(Assumptions!$E35/12,AZ64,Assumptions!$E31-Assumptions!$E34,(SUM($C80:AZ80)+SUM($C90:AY90))),0),0)))</f>
        <v>0</v>
      </c>
      <c r="BA90" s="111">
        <f>IF(Assumptions!$E33=Assumptions!$P$7,IF(BA$60=Assumptions!$E32,-(SUM($C80:BA80)+SUM($C90:AZ90)),0),IF(Assumptions!$E33=Assumptions!$P$5,IF(AND(BA$60&gt;=EOMONTH(Assumptions!$E30,Assumptions!$E34),BA$60&lt;=Assumptions!$E32,BA70&gt;0),MAX(-(SUM($C80:BA80))/(Assumptions!$E31-Assumptions!$E34),-BA70),0),IF(Assumptions!$E33=Assumptions!$P$6,IFERROR(PPMT(Assumptions!$E35/12,BA64,Assumptions!$E31-Assumptions!$E34,(SUM($C80:BA80)+SUM($C90:AZ90))),0),0)))</f>
        <v>0</v>
      </c>
      <c r="BB90" s="111">
        <f>IF(Assumptions!$E33=Assumptions!$P$7,IF(BB$60=Assumptions!$E32,-(SUM($C80:BB80)+SUM($C90:BA90)),0),IF(Assumptions!$E33=Assumptions!$P$5,IF(AND(BB$60&gt;=EOMONTH(Assumptions!$E30,Assumptions!$E34),BB$60&lt;=Assumptions!$E32,BB70&gt;0),MAX(-(SUM($C80:BB80))/(Assumptions!$E31-Assumptions!$E34),-BB70),0),IF(Assumptions!$E33=Assumptions!$P$6,IFERROR(PPMT(Assumptions!$E35/12,BB64,Assumptions!$E31-Assumptions!$E34,(SUM($C80:BB80)+SUM($C90:BA90))),0),0)))</f>
        <v>0</v>
      </c>
      <c r="BC90" s="111">
        <f>IF(Assumptions!$E33=Assumptions!$P$7,IF(BC$60=Assumptions!$E32,-(SUM($C80:BC80)+SUM($C90:BB90)),0),IF(Assumptions!$E33=Assumptions!$P$5,IF(AND(BC$60&gt;=EOMONTH(Assumptions!$E30,Assumptions!$E34),BC$60&lt;=Assumptions!$E32,BC70&gt;0),MAX(-(SUM($C80:BC80))/(Assumptions!$E31-Assumptions!$E34),-BC70),0),IF(Assumptions!$E33=Assumptions!$P$6,IFERROR(PPMT(Assumptions!$E35/12,BC64,Assumptions!$E31-Assumptions!$E34,(SUM($C80:BC80)+SUM($C90:BB90))),0),0)))</f>
        <v>0</v>
      </c>
      <c r="BD90" s="111">
        <f>IF(Assumptions!$E33=Assumptions!$P$7,IF(BD$60=Assumptions!$E32,-(SUM($C80:BD80)+SUM($C90:BC90)),0),IF(Assumptions!$E33=Assumptions!$P$5,IF(AND(BD$60&gt;=EOMONTH(Assumptions!$E30,Assumptions!$E34),BD$60&lt;=Assumptions!$E32,BD70&gt;0),MAX(-(SUM($C80:BD80))/(Assumptions!$E31-Assumptions!$E34),-BD70),0),IF(Assumptions!$E33=Assumptions!$P$6,IFERROR(PPMT(Assumptions!$E35/12,BD64,Assumptions!$E31-Assumptions!$E34,(SUM($C80:BD80)+SUM($C90:BC90))),0),0)))</f>
        <v>0</v>
      </c>
      <c r="BE90" s="111">
        <f>IF(Assumptions!$E33=Assumptions!$P$7,IF(BE$60=Assumptions!$E32,-(SUM($C80:BE80)+SUM($C90:BD90)),0),IF(Assumptions!$E33=Assumptions!$P$5,IF(AND(BE$60&gt;=EOMONTH(Assumptions!$E30,Assumptions!$E34),BE$60&lt;=Assumptions!$E32,BE70&gt;0),MAX(-(SUM($C80:BE80))/(Assumptions!$E31-Assumptions!$E34),-BE70),0),IF(Assumptions!$E33=Assumptions!$P$6,IFERROR(PPMT(Assumptions!$E35/12,BE64,Assumptions!$E31-Assumptions!$E34,(SUM($C80:BE80)+SUM($C90:BD90))),0),0)))</f>
        <v>0</v>
      </c>
      <c r="BF90" s="111">
        <f>IF(Assumptions!$E33=Assumptions!$P$7,IF(BF$60=Assumptions!$E32,-(SUM($C80:BF80)+SUM($C90:BE90)),0),IF(Assumptions!$E33=Assumptions!$P$5,IF(AND(BF$60&gt;=EOMONTH(Assumptions!$E30,Assumptions!$E34),BF$60&lt;=Assumptions!$E32,BF70&gt;0),MAX(-(SUM($C80:BF80))/(Assumptions!$E31-Assumptions!$E34),-BF70),0),IF(Assumptions!$E33=Assumptions!$P$6,IFERROR(PPMT(Assumptions!$E35/12,BF64,Assumptions!$E31-Assumptions!$E34,(SUM($C80:BF80)+SUM($C90:BE90))),0),0)))</f>
        <v>0</v>
      </c>
      <c r="BG90" s="111">
        <f>IF(Assumptions!$E33=Assumptions!$P$7,IF(BG$60=Assumptions!$E32,-(SUM($C80:BG80)+SUM($C90:BF90)),0),IF(Assumptions!$E33=Assumptions!$P$5,IF(AND(BG$60&gt;=EOMONTH(Assumptions!$E30,Assumptions!$E34),BG$60&lt;=Assumptions!$E32,BG70&gt;0),MAX(-(SUM($C80:BG80))/(Assumptions!$E31-Assumptions!$E34),-BG70),0),IF(Assumptions!$E33=Assumptions!$P$6,IFERROR(PPMT(Assumptions!$E35/12,BG64,Assumptions!$E31-Assumptions!$E34,(SUM($C80:BG80)+SUM($C90:BF90))),0),0)))</f>
        <v>0</v>
      </c>
      <c r="BH90" s="111">
        <f>IF(Assumptions!$E33=Assumptions!$P$7,IF(BH$60=Assumptions!$E32,-(SUM($C80:BH80)+SUM($C90:BG90)),0),IF(Assumptions!$E33=Assumptions!$P$5,IF(AND(BH$60&gt;=EOMONTH(Assumptions!$E30,Assumptions!$E34),BH$60&lt;=Assumptions!$E32,BH70&gt;0),MAX(-(SUM($C80:BH80))/(Assumptions!$E31-Assumptions!$E34),-BH70),0),IF(Assumptions!$E33=Assumptions!$P$6,IFERROR(PPMT(Assumptions!$E35/12,BH64,Assumptions!$E31-Assumptions!$E34,(SUM($C80:BH80)+SUM($C90:BG90))),0),0)))</f>
        <v>0</v>
      </c>
      <c r="BI90" s="111">
        <f>IF(Assumptions!$E33=Assumptions!$P$7,IF(BI$60=Assumptions!$E32,-(SUM($C80:BI80)+SUM($C90:BH90)),0),IF(Assumptions!$E33=Assumptions!$P$5,IF(AND(BI$60&gt;=EOMONTH(Assumptions!$E30,Assumptions!$E34),BI$60&lt;=Assumptions!$E32,BI70&gt;0),MAX(-(SUM($C80:BI80))/(Assumptions!$E31-Assumptions!$E34),-BI70),0),IF(Assumptions!$E33=Assumptions!$P$6,IFERROR(PPMT(Assumptions!$E35/12,BI64,Assumptions!$E31-Assumptions!$E34,(SUM($C80:BI80)+SUM($C90:BH90))),0),0)))</f>
        <v>0</v>
      </c>
      <c r="BJ90" s="111">
        <f>IF(Assumptions!$E33=Assumptions!$P$7,IF(BJ$60=Assumptions!$E32,-(SUM($C80:BJ80)+SUM($C90:BI90)),0),IF(Assumptions!$E33=Assumptions!$P$5,IF(AND(BJ$60&gt;=EOMONTH(Assumptions!$E30,Assumptions!$E34),BJ$60&lt;=Assumptions!$E32,BJ70&gt;0),MAX(-(SUM($C80:BJ80))/(Assumptions!$E31-Assumptions!$E34),-BJ70),0),IF(Assumptions!$E33=Assumptions!$P$6,IFERROR(PPMT(Assumptions!$E35/12,BJ64,Assumptions!$E31-Assumptions!$E34,(SUM($C80:BJ80)+SUM($C90:BI90))),0),0)))</f>
        <v>0</v>
      </c>
      <c r="BK90" s="111">
        <f>IF(Assumptions!$E33=Assumptions!$P$7,IF(BK$60=Assumptions!$E32,-(SUM($C80:BK80)+SUM($C90:BJ90)),0),IF(Assumptions!$E33=Assumptions!$P$5,IF(AND(BK$60&gt;=EOMONTH(Assumptions!$E30,Assumptions!$E34),BK$60&lt;=Assumptions!$E32,BK70&gt;0),MAX(-(SUM($C80:BK80))/(Assumptions!$E31-Assumptions!$E34),-BK70),0),IF(Assumptions!$E33=Assumptions!$P$6,IFERROR(PPMT(Assumptions!$E35/12,BK64,Assumptions!$E31-Assumptions!$E34,(SUM($C80:BK80)+SUM($C90:BJ90))),0),0)))</f>
        <v>0</v>
      </c>
      <c r="BL90" s="111">
        <f>IF(Assumptions!$E33=Assumptions!$P$7,IF(BL$60=Assumptions!$E32,-(SUM($C80:BL80)+SUM($C90:BK90)),0),IF(Assumptions!$E33=Assumptions!$P$5,IF(AND(BL$60&gt;=EOMONTH(Assumptions!$E30,Assumptions!$E34),BL$60&lt;=Assumptions!$E32,BL70&gt;0),MAX(-(SUM($C80:BL80))/(Assumptions!$E31-Assumptions!$E34),-BL70),0),IF(Assumptions!$E33=Assumptions!$P$6,IFERROR(PPMT(Assumptions!$E35/12,BL64,Assumptions!$E31-Assumptions!$E34,(SUM($C80:BL80)+SUM($C90:BK90))),0),0)))</f>
        <v>0</v>
      </c>
      <c r="BM90" s="111">
        <f>IF(Assumptions!$E33=Assumptions!$P$7,IF(BM$60=Assumptions!$E32,-(SUM($C80:BM80)+SUM($C90:BL90)),0),IF(Assumptions!$E33=Assumptions!$P$5,IF(AND(BM$60&gt;=EOMONTH(Assumptions!$E30,Assumptions!$E34),BM$60&lt;=Assumptions!$E32,BM70&gt;0),MAX(-(SUM($C80:BM80))/(Assumptions!$E31-Assumptions!$E34),-BM70),0),IF(Assumptions!$E33=Assumptions!$P$6,IFERROR(PPMT(Assumptions!$E35/12,BM64,Assumptions!$E31-Assumptions!$E34,(SUM($C80:BM80)+SUM($C90:BL90))),0),0)))</f>
        <v>0</v>
      </c>
      <c r="BN90" s="111">
        <f>IF(Assumptions!$E33=Assumptions!$P$7,IF(BN$60=Assumptions!$E32,-(SUM($C80:BN80)+SUM($C90:BM90)),0),IF(Assumptions!$E33=Assumptions!$P$5,IF(AND(BN$60&gt;=EOMONTH(Assumptions!$E30,Assumptions!$E34),BN$60&lt;=Assumptions!$E32,BN70&gt;0),MAX(-(SUM($C80:BN80))/(Assumptions!$E31-Assumptions!$E34),-BN70),0),IF(Assumptions!$E33=Assumptions!$P$6,IFERROR(PPMT(Assumptions!$E35/12,BN64,Assumptions!$E31-Assumptions!$E34,(SUM($C80:BN80)+SUM($C90:BM90))),0),0)))</f>
        <v>0</v>
      </c>
      <c r="BO90" s="111">
        <f>IF(Assumptions!$E33=Assumptions!$P$7,IF(BO$60=Assumptions!$E32,-(SUM($C80:BO80)+SUM($C90:BN90)),0),IF(Assumptions!$E33=Assumptions!$P$5,IF(AND(BO$60&gt;=EOMONTH(Assumptions!$E30,Assumptions!$E34),BO$60&lt;=Assumptions!$E32,BO70&gt;0),MAX(-(SUM($C80:BO80))/(Assumptions!$E31-Assumptions!$E34),-BO70),0),IF(Assumptions!$E33=Assumptions!$P$6,IFERROR(PPMT(Assumptions!$E35/12,BO64,Assumptions!$E31-Assumptions!$E34,(SUM($C80:BO80)+SUM($C90:BN90))),0),0)))</f>
        <v>0</v>
      </c>
      <c r="BP90" s="111">
        <f>IF(Assumptions!$E33=Assumptions!$P$7,IF(BP$60=Assumptions!$E32,-(SUM($C80:BP80)+SUM($C90:BO90)),0),IF(Assumptions!$E33=Assumptions!$P$5,IF(AND(BP$60&gt;=EOMONTH(Assumptions!$E30,Assumptions!$E34),BP$60&lt;=Assumptions!$E32,BP70&gt;0),MAX(-(SUM($C80:BP80))/(Assumptions!$E31-Assumptions!$E34),-BP70),0),IF(Assumptions!$E33=Assumptions!$P$6,IFERROR(PPMT(Assumptions!$E35/12,BP64,Assumptions!$E31-Assumptions!$E34,(SUM($C80:BP80)+SUM($C90:BO90))),0),0)))</f>
        <v>0</v>
      </c>
      <c r="BQ90" s="111">
        <f>IF(Assumptions!$E33=Assumptions!$P$7,IF(BQ$60=Assumptions!$E32,-(SUM($C80:BQ80)+SUM($C90:BP90)),0),IF(Assumptions!$E33=Assumptions!$P$5,IF(AND(BQ$60&gt;=EOMONTH(Assumptions!$E30,Assumptions!$E34),BQ$60&lt;=Assumptions!$E32,BQ70&gt;0),MAX(-(SUM($C80:BQ80))/(Assumptions!$E31-Assumptions!$E34),-BQ70),0),IF(Assumptions!$E33=Assumptions!$P$6,IFERROR(PPMT(Assumptions!$E35/12,BQ64,Assumptions!$E31-Assumptions!$E34,(SUM($C80:BQ80)+SUM($C90:BP90))),0),0)))</f>
        <v>0</v>
      </c>
      <c r="BR90" s="111">
        <f>IF(Assumptions!$E33=Assumptions!$P$7,IF(BR$60=Assumptions!$E32,-(SUM($C80:BR80)+SUM($C90:BQ90)),0),IF(Assumptions!$E33=Assumptions!$P$5,IF(AND(BR$60&gt;=EOMONTH(Assumptions!$E30,Assumptions!$E34),BR$60&lt;=Assumptions!$E32,BR70&gt;0),MAX(-(SUM($C80:BR80))/(Assumptions!$E31-Assumptions!$E34),-BR70),0),IF(Assumptions!$E33=Assumptions!$P$6,IFERROR(PPMT(Assumptions!$E35/12,BR64,Assumptions!$E31-Assumptions!$E34,(SUM($C80:BR80)+SUM($C90:BQ90))),0),0)))</f>
        <v>0</v>
      </c>
      <c r="BS90" s="111">
        <f>IF(Assumptions!$E33=Assumptions!$P$7,IF(BS$60=Assumptions!$E32,-(SUM($C80:BS80)+SUM($C90:BR90)),0),IF(Assumptions!$E33=Assumptions!$P$5,IF(AND(BS$60&gt;=EOMONTH(Assumptions!$E30,Assumptions!$E34),BS$60&lt;=Assumptions!$E32,BS70&gt;0),MAX(-(SUM($C80:BS80))/(Assumptions!$E31-Assumptions!$E34),-BS70),0),IF(Assumptions!$E33=Assumptions!$P$6,IFERROR(PPMT(Assumptions!$E35/12,BS64,Assumptions!$E31-Assumptions!$E34,(SUM($C80:BS80)+SUM($C90:BR90))),0),0)))</f>
        <v>0</v>
      </c>
      <c r="BT90" s="111">
        <f>IF(Assumptions!$E33=Assumptions!$P$7,IF(BT$60=Assumptions!$E32,-(SUM($C80:BT80)+SUM($C90:BS90)),0),IF(Assumptions!$E33=Assumptions!$P$5,IF(AND(BT$60&gt;=EOMONTH(Assumptions!$E30,Assumptions!$E34),BT$60&lt;=Assumptions!$E32,BT70&gt;0),MAX(-(SUM($C80:BT80))/(Assumptions!$E31-Assumptions!$E34),-BT70),0),IF(Assumptions!$E33=Assumptions!$P$6,IFERROR(PPMT(Assumptions!$E35/12,BT64,Assumptions!$E31-Assumptions!$E34,(SUM($C80:BT80)+SUM($C90:BS90))),0),0)))</f>
        <v>0</v>
      </c>
      <c r="BU90" s="111">
        <f>IF(Assumptions!$E33=Assumptions!$P$7,IF(BU$60=Assumptions!$E32,-(SUM($C80:BU80)+SUM($C90:BT90)),0),IF(Assumptions!$E33=Assumptions!$P$5,IF(AND(BU$60&gt;=EOMONTH(Assumptions!$E30,Assumptions!$E34),BU$60&lt;=Assumptions!$E32,BU70&gt;0),MAX(-(SUM($C80:BU80))/(Assumptions!$E31-Assumptions!$E34),-BU70),0),IF(Assumptions!$E33=Assumptions!$P$6,IFERROR(PPMT(Assumptions!$E35/12,BU64,Assumptions!$E31-Assumptions!$E34,(SUM($C80:BU80)+SUM($C90:BT90))),0),0)))</f>
        <v>0</v>
      </c>
      <c r="BV90" s="111">
        <f>IF(Assumptions!$E33=Assumptions!$P$7,IF(BV$60=Assumptions!$E32,-(SUM($C80:BV80)+SUM($C90:BU90)),0),IF(Assumptions!$E33=Assumptions!$P$5,IF(AND(BV$60&gt;=EOMONTH(Assumptions!$E30,Assumptions!$E34),BV$60&lt;=Assumptions!$E32,BV70&gt;0),MAX(-(SUM($C80:BV80))/(Assumptions!$E31-Assumptions!$E34),-BV70),0),IF(Assumptions!$E33=Assumptions!$P$6,IFERROR(PPMT(Assumptions!$E35/12,BV64,Assumptions!$E31-Assumptions!$E34,(SUM($C80:BV80)+SUM($C90:BU90))),0),0)))</f>
        <v>0</v>
      </c>
      <c r="BW90" s="111">
        <f>IF(Assumptions!$E33=Assumptions!$P$7,IF(BW$60=Assumptions!$E32,-(SUM($C80:BW80)+SUM($C90:BV90)),0),IF(Assumptions!$E33=Assumptions!$P$5,IF(AND(BW$60&gt;=EOMONTH(Assumptions!$E30,Assumptions!$E34),BW$60&lt;=Assumptions!$E32,BW70&gt;0),MAX(-(SUM($C80:BW80))/(Assumptions!$E31-Assumptions!$E34),-BW70),0),IF(Assumptions!$E33=Assumptions!$P$6,IFERROR(PPMT(Assumptions!$E35/12,BW64,Assumptions!$E31-Assumptions!$E34,(SUM($C80:BW80)+SUM($C90:BV90))),0),0)))</f>
        <v>0</v>
      </c>
      <c r="BX90" s="111">
        <f>IF(Assumptions!$E33=Assumptions!$P$7,IF(BX$60=Assumptions!$E32,-(SUM($C80:BX80)+SUM($C90:BW90)),0),IF(Assumptions!$E33=Assumptions!$P$5,IF(AND(BX$60&gt;=EOMONTH(Assumptions!$E30,Assumptions!$E34),BX$60&lt;=Assumptions!$E32,BX70&gt;0),MAX(-(SUM($C80:BX80))/(Assumptions!$E31-Assumptions!$E34),-BX70),0),IF(Assumptions!$E33=Assumptions!$P$6,IFERROR(PPMT(Assumptions!$E35/12,BX64,Assumptions!$E31-Assumptions!$E34,(SUM($C80:BX80)+SUM($C90:BW90))),0),0)))</f>
        <v>0</v>
      </c>
      <c r="BY90" s="111">
        <f>IF(Assumptions!$E33=Assumptions!$P$7,IF(BY$60=Assumptions!$E32,-(SUM($C80:BY80)+SUM($C90:BX90)),0),IF(Assumptions!$E33=Assumptions!$P$5,IF(AND(BY$60&gt;=EOMONTH(Assumptions!$E30,Assumptions!$E34),BY$60&lt;=Assumptions!$E32,BY70&gt;0),MAX(-(SUM($C80:BY80))/(Assumptions!$E31-Assumptions!$E34),-BY70),0),IF(Assumptions!$E33=Assumptions!$P$6,IFERROR(PPMT(Assumptions!$E35/12,BY64,Assumptions!$E31-Assumptions!$E34,(SUM($C80:BY80)+SUM($C90:BX90))),0),0)))</f>
        <v>0</v>
      </c>
      <c r="BZ90" s="111">
        <f>IF(Assumptions!$E33=Assumptions!$P$7,IF(BZ$60=Assumptions!$E32,-(SUM($C80:BZ80)+SUM($C90:BY90)),0),IF(Assumptions!$E33=Assumptions!$P$5,IF(AND(BZ$60&gt;=EOMONTH(Assumptions!$E30,Assumptions!$E34),BZ$60&lt;=Assumptions!$E32,BZ70&gt;0),MAX(-(SUM($C80:BZ80))/(Assumptions!$E31-Assumptions!$E34),-BZ70),0),IF(Assumptions!$E33=Assumptions!$P$6,IFERROR(PPMT(Assumptions!$E35/12,BZ64,Assumptions!$E31-Assumptions!$E34,(SUM($C80:BZ80)+SUM($C90:BY90))),0),0)))</f>
        <v>0</v>
      </c>
      <c r="CA90" s="111">
        <f>IF(Assumptions!$E33=Assumptions!$P$7,IF(CA$60=Assumptions!$E32,-(SUM($C80:CA80)+SUM($C90:BZ90)),0),IF(Assumptions!$E33=Assumptions!$P$5,IF(AND(CA$60&gt;=EOMONTH(Assumptions!$E30,Assumptions!$E34),CA$60&lt;=Assumptions!$E32,CA70&gt;0),MAX(-(SUM($C80:CA80))/(Assumptions!$E31-Assumptions!$E34),-CA70),0),IF(Assumptions!$E33=Assumptions!$P$6,IFERROR(PPMT(Assumptions!$E35/12,CA64,Assumptions!$E31-Assumptions!$E34,(SUM($C80:CA80)+SUM($C90:BZ90))),0),0)))</f>
        <v>0</v>
      </c>
      <c r="CB90" s="111">
        <f>IF(Assumptions!$E33=Assumptions!$P$7,IF(CB$60=Assumptions!$E32,-(SUM($C80:CB80)+SUM($C90:CA90)),0),IF(Assumptions!$E33=Assumptions!$P$5,IF(AND(CB$60&gt;=EOMONTH(Assumptions!$E30,Assumptions!$E34),CB$60&lt;=Assumptions!$E32,CB70&gt;0),MAX(-(SUM($C80:CB80))/(Assumptions!$E31-Assumptions!$E34),-CB70),0),IF(Assumptions!$E33=Assumptions!$P$6,IFERROR(PPMT(Assumptions!$E35/12,CB64,Assumptions!$E31-Assumptions!$E34,(SUM($C80:CB80)+SUM($C90:CA90))),0),0)))</f>
        <v>0</v>
      </c>
      <c r="CC90" s="111">
        <f>IF(Assumptions!$E33=Assumptions!$P$7,IF(CC$60=Assumptions!$E32,-(SUM($C80:CC80)+SUM($C90:CB90)),0),IF(Assumptions!$E33=Assumptions!$P$5,IF(AND(CC$60&gt;=EOMONTH(Assumptions!$E30,Assumptions!$E34),CC$60&lt;=Assumptions!$E32,CC70&gt;0),MAX(-(SUM($C80:CC80))/(Assumptions!$E31-Assumptions!$E34),-CC70),0),IF(Assumptions!$E33=Assumptions!$P$6,IFERROR(PPMT(Assumptions!$E35/12,CC64,Assumptions!$E31-Assumptions!$E34,(SUM($C80:CC80)+SUM($C90:CB90))),0),0)))</f>
        <v>0</v>
      </c>
      <c r="CD90" s="111">
        <f>IF(Assumptions!$E33=Assumptions!$P$7,IF(CD$60=Assumptions!$E32,-(SUM($C80:CD80)+SUM($C90:CC90)),0),IF(Assumptions!$E33=Assumptions!$P$5,IF(AND(CD$60&gt;=EOMONTH(Assumptions!$E30,Assumptions!$E34),CD$60&lt;=Assumptions!$E32,CD70&gt;0),MAX(-(SUM($C80:CD80))/(Assumptions!$E31-Assumptions!$E34),-CD70),0),IF(Assumptions!$E33=Assumptions!$P$6,IFERROR(PPMT(Assumptions!$E35/12,CD64,Assumptions!$E31-Assumptions!$E34,(SUM($C80:CD80)+SUM($C90:CC90))),0),0)))</f>
        <v>0</v>
      </c>
      <c r="CE90" s="111">
        <f>IF(Assumptions!$E33=Assumptions!$P$7,IF(CE$60=Assumptions!$E32,-(SUM($C80:CE80)+SUM($C90:CD90)),0),IF(Assumptions!$E33=Assumptions!$P$5,IF(AND(CE$60&gt;=EOMONTH(Assumptions!$E30,Assumptions!$E34),CE$60&lt;=Assumptions!$E32,CE70&gt;0),MAX(-(SUM($C80:CE80))/(Assumptions!$E31-Assumptions!$E34),-CE70),0),IF(Assumptions!$E33=Assumptions!$P$6,IFERROR(PPMT(Assumptions!$E35/12,CE64,Assumptions!$E31-Assumptions!$E34,(SUM($C80:CE80)+SUM($C90:CD90))),0),0)))</f>
        <v>0</v>
      </c>
      <c r="CF90" s="111">
        <f>IF(Assumptions!$E33=Assumptions!$P$7,IF(CF$60=Assumptions!$E32,-(SUM($C80:CF80)+SUM($C90:CE90)),0),IF(Assumptions!$E33=Assumptions!$P$5,IF(AND(CF$60&gt;=EOMONTH(Assumptions!$E30,Assumptions!$E34),CF$60&lt;=Assumptions!$E32,CF70&gt;0),MAX(-(SUM($C80:CF80))/(Assumptions!$E31-Assumptions!$E34),-CF70),0),IF(Assumptions!$E33=Assumptions!$P$6,IFERROR(PPMT(Assumptions!$E35/12,CF64,Assumptions!$E31-Assumptions!$E34,(SUM($C80:CF80)+SUM($C90:CE90))),0),0)))</f>
        <v>0</v>
      </c>
      <c r="CG90" s="111">
        <f>IF(Assumptions!$E33=Assumptions!$P$7,IF(CG$60=Assumptions!$E32,-(SUM($C80:CG80)+SUM($C90:CF90)),0),IF(Assumptions!$E33=Assumptions!$P$5,IF(AND(CG$60&gt;=EOMONTH(Assumptions!$E30,Assumptions!$E34),CG$60&lt;=Assumptions!$E32,CG70&gt;0),MAX(-(SUM($C80:CG80))/(Assumptions!$E31-Assumptions!$E34),-CG70),0),IF(Assumptions!$E33=Assumptions!$P$6,IFERROR(PPMT(Assumptions!$E35/12,CG64,Assumptions!$E31-Assumptions!$E34,(SUM($C80:CG80)+SUM($C90:CF90))),0),0)))</f>
        <v>0</v>
      </c>
      <c r="CH90" s="111">
        <f>IF(Assumptions!$E33=Assumptions!$P$7,IF(CH$60=Assumptions!$E32,-(SUM($C80:CH80)+SUM($C90:CG90)),0),IF(Assumptions!$E33=Assumptions!$P$5,IF(AND(CH$60&gt;=EOMONTH(Assumptions!$E30,Assumptions!$E34),CH$60&lt;=Assumptions!$E32,CH70&gt;0),MAX(-(SUM($C80:CH80))/(Assumptions!$E31-Assumptions!$E34),-CH70),0),IF(Assumptions!$E33=Assumptions!$P$6,IFERROR(PPMT(Assumptions!$E35/12,CH64,Assumptions!$E31-Assumptions!$E34,(SUM($C80:CH80)+SUM($C90:CG90))),0),0)))</f>
        <v>0</v>
      </c>
      <c r="CI90" s="111">
        <f>IF(Assumptions!$E33=Assumptions!$P$7,IF(CI$60=Assumptions!$E32,-(SUM($C80:CI80)+SUM($C90:CH90)),0),IF(Assumptions!$E33=Assumptions!$P$5,IF(AND(CI$60&gt;=EOMONTH(Assumptions!$E30,Assumptions!$E34),CI$60&lt;=Assumptions!$E32,CI70&gt;0),MAX(-(SUM($C80:CI80))/(Assumptions!$E31-Assumptions!$E34),-CI70),0),IF(Assumptions!$E33=Assumptions!$P$6,IFERROR(PPMT(Assumptions!$E35/12,CI64,Assumptions!$E31-Assumptions!$E34,(SUM($C80:CI80)+SUM($C90:CH90))),0),0)))</f>
        <v>0</v>
      </c>
      <c r="CJ90" s="111">
        <f>IF(Assumptions!$E33=Assumptions!$P$7,IF(CJ$60=Assumptions!$E32,-(SUM($C80:CJ80)+SUM($C90:CI90)),0),IF(Assumptions!$E33=Assumptions!$P$5,IF(AND(CJ$60&gt;=EOMONTH(Assumptions!$E30,Assumptions!$E34),CJ$60&lt;=Assumptions!$E32,CJ70&gt;0),MAX(-(SUM($C80:CJ80))/(Assumptions!$E31-Assumptions!$E34),-CJ70),0),IF(Assumptions!$E33=Assumptions!$P$6,IFERROR(PPMT(Assumptions!$E35/12,CJ64,Assumptions!$E31-Assumptions!$E34,(SUM($C80:CJ80)+SUM($C90:CI90))),0),0)))</f>
        <v>0</v>
      </c>
      <c r="CK90" s="111">
        <f>IF(Assumptions!$E33=Assumptions!$P$7,IF(CK$60=Assumptions!$E32,-(SUM($C80:CK80)+SUM($C90:CJ90)),0),IF(Assumptions!$E33=Assumptions!$P$5,IF(AND(CK$60&gt;=EOMONTH(Assumptions!$E30,Assumptions!$E34),CK$60&lt;=Assumptions!$E32,CK70&gt;0),MAX(-(SUM($C80:CK80))/(Assumptions!$E31-Assumptions!$E34),-CK70),0),IF(Assumptions!$E33=Assumptions!$P$6,IFERROR(PPMT(Assumptions!$E35/12,CK64,Assumptions!$E31-Assumptions!$E34,(SUM($C80:CK80)+SUM($C90:CJ90))),0),0)))</f>
        <v>0</v>
      </c>
      <c r="CL90" s="111">
        <f>IF(Assumptions!$E33=Assumptions!$P$7,IF(CL$60=Assumptions!$E32,-(SUM($C80:CL80)+SUM($C90:CK90)),0),IF(Assumptions!$E33=Assumptions!$P$5,IF(AND(CL$60&gt;=EOMONTH(Assumptions!$E30,Assumptions!$E34),CL$60&lt;=Assumptions!$E32,CL70&gt;0),MAX(-(SUM($C80:CL80))/(Assumptions!$E31-Assumptions!$E34),-CL70),0),IF(Assumptions!$E33=Assumptions!$P$6,IFERROR(PPMT(Assumptions!$E35/12,CL64,Assumptions!$E31-Assumptions!$E34,(SUM($C80:CL80)+SUM($C90:CK90))),0),0)))</f>
        <v>0</v>
      </c>
      <c r="CM90" s="111">
        <f>IF(Assumptions!$E33=Assumptions!$P$7,IF(CM$60=Assumptions!$E32,-(SUM($C80:CM80)+SUM($C90:CL90)),0),IF(Assumptions!$E33=Assumptions!$P$5,IF(AND(CM$60&gt;=EOMONTH(Assumptions!$E30,Assumptions!$E34),CM$60&lt;=Assumptions!$E32,CM70&gt;0),MAX(-(SUM($C80:CM80))/(Assumptions!$E31-Assumptions!$E34),-CM70),0),IF(Assumptions!$E33=Assumptions!$P$6,IFERROR(PPMT(Assumptions!$E35/12,CM64,Assumptions!$E31-Assumptions!$E34,(SUM($C80:CM80)+SUM($C90:CL90))),0),0)))</f>
        <v>0</v>
      </c>
      <c r="CN90" s="111">
        <f>IF(Assumptions!$E33=Assumptions!$P$7,IF(CN$60=Assumptions!$E32,-(SUM($C80:CN80)+SUM($C90:CM90)),0),IF(Assumptions!$E33=Assumptions!$P$5,IF(AND(CN$60&gt;=EOMONTH(Assumptions!$E30,Assumptions!$E34),CN$60&lt;=Assumptions!$E32,CN70&gt;0),MAX(-(SUM($C80:CN80))/(Assumptions!$E31-Assumptions!$E34),-CN70),0),IF(Assumptions!$E33=Assumptions!$P$6,IFERROR(PPMT(Assumptions!$E35/12,CN64,Assumptions!$E31-Assumptions!$E34,(SUM($C80:CN80)+SUM($C90:CM90))),0),0)))</f>
        <v>0</v>
      </c>
      <c r="CO90" s="111">
        <f>IF(Assumptions!$E33=Assumptions!$P$7,IF(CO$60=Assumptions!$E32,-(SUM($C80:CO80)+SUM($C90:CN90)),0),IF(Assumptions!$E33=Assumptions!$P$5,IF(AND(CO$60&gt;=EOMONTH(Assumptions!$E30,Assumptions!$E34),CO$60&lt;=Assumptions!$E32,CO70&gt;0),MAX(-(SUM($C80:CO80))/(Assumptions!$E31-Assumptions!$E34),-CO70),0),IF(Assumptions!$E33=Assumptions!$P$6,IFERROR(PPMT(Assumptions!$E35/12,CO64,Assumptions!$E31-Assumptions!$E34,(SUM($C80:CO80)+SUM($C90:CN90))),0),0)))</f>
        <v>0</v>
      </c>
      <c r="CP90" s="111">
        <f>IF(Assumptions!$E33=Assumptions!$P$7,IF(CP$60=Assumptions!$E32,-(SUM($C80:CP80)+SUM($C90:CO90)),0),IF(Assumptions!$E33=Assumptions!$P$5,IF(AND(CP$60&gt;=EOMONTH(Assumptions!$E30,Assumptions!$E34),CP$60&lt;=Assumptions!$E32,CP70&gt;0),MAX(-(SUM($C80:CP80))/(Assumptions!$E31-Assumptions!$E34),-CP70),0),IF(Assumptions!$E33=Assumptions!$P$6,IFERROR(PPMT(Assumptions!$E35/12,CP64,Assumptions!$E31-Assumptions!$E34,(SUM($C80:CP80)+SUM($C90:CO90))),0),0)))</f>
        <v>0</v>
      </c>
      <c r="CQ90" s="111">
        <f>IF(Assumptions!$E33=Assumptions!$P$7,IF(CQ$60=Assumptions!$E32,-(SUM($C80:CQ80)+SUM($C90:CP90)),0),IF(Assumptions!$E33=Assumptions!$P$5,IF(AND(CQ$60&gt;=EOMONTH(Assumptions!$E30,Assumptions!$E34),CQ$60&lt;=Assumptions!$E32,CQ70&gt;0),MAX(-(SUM($C80:CQ80))/(Assumptions!$E31-Assumptions!$E34),-CQ70),0),IF(Assumptions!$E33=Assumptions!$P$6,IFERROR(PPMT(Assumptions!$E35/12,CQ64,Assumptions!$E31-Assumptions!$E34,(SUM($C80:CQ80)+SUM($C90:CP90))),0),0)))</f>
        <v>0</v>
      </c>
      <c r="CR90" s="111">
        <f>IF(Assumptions!$E33=Assumptions!$P$7,IF(CR$60=Assumptions!$E32,-(SUM($C80:CR80)+SUM($C90:CQ90)),0),IF(Assumptions!$E33=Assumptions!$P$5,IF(AND(CR$60&gt;=EOMONTH(Assumptions!$E30,Assumptions!$E34),CR$60&lt;=Assumptions!$E32,CR70&gt;0),MAX(-(SUM($C80:CR80))/(Assumptions!$E31-Assumptions!$E34),-CR70),0),IF(Assumptions!$E33=Assumptions!$P$6,IFERROR(PPMT(Assumptions!$E35/12,CR64,Assumptions!$E31-Assumptions!$E34,(SUM($C80:CR80)+SUM($C90:CQ90))),0),0)))</f>
        <v>0</v>
      </c>
      <c r="CS90" s="111">
        <f>IF(Assumptions!$E33=Assumptions!$P$7,IF(CS$60=Assumptions!$E32,-(SUM($C80:CS80)+SUM($C90:CR90)),0),IF(Assumptions!$E33=Assumptions!$P$5,IF(AND(CS$60&gt;=EOMONTH(Assumptions!$E30,Assumptions!$E34),CS$60&lt;=Assumptions!$E32,CS70&gt;0),MAX(-(SUM($C80:CS80))/(Assumptions!$E31-Assumptions!$E34),-CS70),0),IF(Assumptions!$E33=Assumptions!$P$6,IFERROR(PPMT(Assumptions!$E35/12,CS64,Assumptions!$E31-Assumptions!$E34,(SUM($C80:CS80)+SUM($C90:CR90))),0),0)))</f>
        <v>0</v>
      </c>
      <c r="CT90" s="111">
        <f>IF(Assumptions!$E33=Assumptions!$P$7,IF(CT$60=Assumptions!$E32,-(SUM($C80:CT80)+SUM($C90:CS90)),0),IF(Assumptions!$E33=Assumptions!$P$5,IF(AND(CT$60&gt;=EOMONTH(Assumptions!$E30,Assumptions!$E34),CT$60&lt;=Assumptions!$E32,CT70&gt;0),MAX(-(SUM($C80:CT80))/(Assumptions!$E31-Assumptions!$E34),-CT70),0),IF(Assumptions!$E33=Assumptions!$P$6,IFERROR(PPMT(Assumptions!$E35/12,CT64,Assumptions!$E31-Assumptions!$E34,(SUM($C80:CT80)+SUM($C90:CS90))),0),0)))</f>
        <v>0</v>
      </c>
      <c r="CU90" s="111">
        <f>IF(Assumptions!$E33=Assumptions!$P$7,IF(CU$60=Assumptions!$E32,-(SUM($C80:CU80)+SUM($C90:CT90)),0),IF(Assumptions!$E33=Assumptions!$P$5,IF(AND(CU$60&gt;=EOMONTH(Assumptions!$E30,Assumptions!$E34),CU$60&lt;=Assumptions!$E32,CU70&gt;0),MAX(-(SUM($C80:CU80))/(Assumptions!$E31-Assumptions!$E34),-CU70),0),IF(Assumptions!$E33=Assumptions!$P$6,IFERROR(PPMT(Assumptions!$E35/12,CU64,Assumptions!$E31-Assumptions!$E34,(SUM($C80:CU80)+SUM($C90:CT90))),0),0)))</f>
        <v>0</v>
      </c>
      <c r="CV90" s="197"/>
      <c r="CW90" s="197"/>
      <c r="CX90" s="197"/>
      <c r="CY90" s="197"/>
      <c r="CZ90" s="197"/>
      <c r="DA90" s="197"/>
      <c r="DB90" s="197"/>
      <c r="DC90" s="197"/>
    </row>
    <row r="91" spans="2:107" s="28" customFormat="1" outlineLevel="1">
      <c r="B91" s="149" t="str">
        <f>B65</f>
        <v>Baas Phase</v>
      </c>
      <c r="C91" s="203"/>
      <c r="D91" s="111">
        <f>IF(Assumptions!$F33=Assumptions!$P$7,IF(D$60=Assumptions!$F32,-(SUM($C81:D81)+SUM($C91:C91)),0),IF(Assumptions!$F33=Assumptions!$P$5,IF(AND(D$60&gt;=EOMONTH(Assumptions!$F30,Assumptions!$F34),D$60&lt;=Assumptions!$F32,D71&gt;0),MAX(-(SUM($C81:D81))/(Assumptions!$F31-Assumptions!$F34),-D71),0),IF(Assumptions!$F33=Assumptions!$P$6,IFERROR(PPMT(Assumptions!$F35/12,D65,Assumptions!$F31-Assumptions!$F34,(SUM($C81:D81)+SUM($C91:C91))),0),0)))</f>
        <v>0</v>
      </c>
      <c r="E91" s="111">
        <f>IF(Assumptions!$F33=Assumptions!$P$7,IF(E$60=Assumptions!$F32,-(SUM($C81:E81)+SUM($C91:D91)),0),IF(Assumptions!$F33=Assumptions!$P$5,IF(AND(E$60&gt;=EOMONTH(Assumptions!$F30,Assumptions!$F34),E$60&lt;=Assumptions!$F32,E71&gt;0),MAX(-(SUM($C81:E81))/(Assumptions!$F31-Assumptions!$F34),-E71),0),IF(Assumptions!$F33=Assumptions!$P$6,IFERROR(PPMT(Assumptions!$F35/12,E65,Assumptions!$F31-Assumptions!$F34,(SUM($C81:E81)+SUM($C91:D91))),0),0)))</f>
        <v>0</v>
      </c>
      <c r="F91" s="111">
        <f>IF(Assumptions!$F33=Assumptions!$P$7,IF(F$60=Assumptions!$F32,-(SUM($C81:F81)+SUM($C91:E91)),0),IF(Assumptions!$F33=Assumptions!$P$5,IF(AND(F$60&gt;=EOMONTH(Assumptions!$F30,Assumptions!$F34),F$60&lt;=Assumptions!$F32,F71&gt;0),MAX(-(SUM($C81:F81))/(Assumptions!$F31-Assumptions!$F34),-F71),0),IF(Assumptions!$F33=Assumptions!$P$6,IFERROR(PPMT(Assumptions!$F35/12,F65,Assumptions!$F31-Assumptions!$F34,(SUM($C81:F81)+SUM($C91:E91))),0),0)))</f>
        <v>0</v>
      </c>
      <c r="G91" s="111">
        <f>IF(Assumptions!$F33=Assumptions!$P$7,IF(G$60=Assumptions!$F32,-(SUM($C81:G81)+SUM($C91:F91)),0),IF(Assumptions!$F33=Assumptions!$P$5,IF(AND(G$60&gt;=EOMONTH(Assumptions!$F30,Assumptions!$F34),G$60&lt;=Assumptions!$F32,G71&gt;0),MAX(-(SUM($C81:G81))/(Assumptions!$F31-Assumptions!$F34),-G71),0),IF(Assumptions!$F33=Assumptions!$P$6,IFERROR(PPMT(Assumptions!$F35/12,G65,Assumptions!$F31-Assumptions!$F34,(SUM($C81:G81)+SUM($C91:F91))),0),0)))</f>
        <v>0</v>
      </c>
      <c r="H91" s="111">
        <f>IF(Assumptions!$F33=Assumptions!$P$7,IF(H$60=Assumptions!$F32,-(SUM($C81:H81)+SUM($C91:G91)),0),IF(Assumptions!$F33=Assumptions!$P$5,IF(AND(H$60&gt;=EOMONTH(Assumptions!$F30,Assumptions!$F34),H$60&lt;=Assumptions!$F32,H71&gt;0),MAX(-(SUM($C81:H81))/(Assumptions!$F31-Assumptions!$F34),-H71),0),IF(Assumptions!$F33=Assumptions!$P$6,IFERROR(PPMT(Assumptions!$F35/12,H65,Assumptions!$F31-Assumptions!$F34,(SUM($C81:H81)+SUM($C91:G91))),0),0)))</f>
        <v>0</v>
      </c>
      <c r="I91" s="111">
        <f>IF(Assumptions!$F33=Assumptions!$P$7,IF(I$60=Assumptions!$F32,-(SUM($C81:I81)+SUM($C91:H91)),0),IF(Assumptions!$F33=Assumptions!$P$5,IF(AND(I$60&gt;=EOMONTH(Assumptions!$F30,Assumptions!$F34),I$60&lt;=Assumptions!$F32,I71&gt;0),MAX(-(SUM($C81:I81))/(Assumptions!$F31-Assumptions!$F34),-I71),0),IF(Assumptions!$F33=Assumptions!$P$6,IFERROR(PPMT(Assumptions!$F35/12,I65,Assumptions!$F31-Assumptions!$F34,(SUM($C81:I81)+SUM($C91:H91))),0),0)))</f>
        <v>0</v>
      </c>
      <c r="J91" s="111">
        <f>IF(Assumptions!$F33=Assumptions!$P$7,IF(J$60=Assumptions!$F32,-(SUM($C81:J81)+SUM($C91:I91)),0),IF(Assumptions!$F33=Assumptions!$P$5,IF(AND(J$60&gt;=EOMONTH(Assumptions!$F30,Assumptions!$F34),J$60&lt;=Assumptions!$F32,J71&gt;0),MAX(-(SUM($C81:J81))/(Assumptions!$F31-Assumptions!$F34),-J71),0),IF(Assumptions!$F33=Assumptions!$P$6,IFERROR(PPMT(Assumptions!$F35/12,J65,Assumptions!$F31-Assumptions!$F34,(SUM($C81:J81)+SUM($C91:I91))),0),0)))</f>
        <v>0</v>
      </c>
      <c r="K91" s="111">
        <f>IF(Assumptions!$F33=Assumptions!$P$7,IF(K$60=Assumptions!$F32,-(SUM($C81:K81)+SUM($C91:J91)),0),IF(Assumptions!$F33=Assumptions!$P$5,IF(AND(K$60&gt;=EOMONTH(Assumptions!$F30,Assumptions!$F34),K$60&lt;=Assumptions!$F32,K71&gt;0),MAX(-(SUM($C81:K81))/(Assumptions!$F31-Assumptions!$F34),-K71),0),IF(Assumptions!$F33=Assumptions!$P$6,IFERROR(PPMT(Assumptions!$F35/12,K65,Assumptions!$F31-Assumptions!$F34,(SUM($C81:K81)+SUM($C91:J91))),0),0)))</f>
        <v>0</v>
      </c>
      <c r="L91" s="111">
        <f>IF(Assumptions!$F33=Assumptions!$P$7,IF(L$60=Assumptions!$F32,-(SUM($C81:L81)+SUM($C91:K91)),0),IF(Assumptions!$F33=Assumptions!$P$5,IF(AND(L$60&gt;=EOMONTH(Assumptions!$F30,Assumptions!$F34),L$60&lt;=Assumptions!$F32,L71&gt;0),MAX(-(SUM($C81:L81))/(Assumptions!$F31-Assumptions!$F34),-L71),0),IF(Assumptions!$F33=Assumptions!$P$6,IFERROR(PPMT(Assumptions!$F35/12,L65,Assumptions!$F31-Assumptions!$F34,(SUM($C81:L81)+SUM($C91:K91))),0),0)))</f>
        <v>0</v>
      </c>
      <c r="M91" s="111">
        <f>IF(Assumptions!$F33=Assumptions!$P$7,IF(M$60=Assumptions!$F32,-(SUM($C81:M81)+SUM($C91:L91)),0),IF(Assumptions!$F33=Assumptions!$P$5,IF(AND(M$60&gt;=EOMONTH(Assumptions!$F30,Assumptions!$F34),M$60&lt;=Assumptions!$F32,M71&gt;0),MAX(-(SUM($C81:M81))/(Assumptions!$F31-Assumptions!$F34),-M71),0),IF(Assumptions!$F33=Assumptions!$P$6,IFERROR(PPMT(Assumptions!$F35/12,M65,Assumptions!$F31-Assumptions!$F34,(SUM($C81:M81)+SUM($C91:L91))),0),0)))</f>
        <v>0</v>
      </c>
      <c r="N91" s="111">
        <f>IF(Assumptions!$F33=Assumptions!$P$7,IF(N$60=Assumptions!$F32,-(SUM($C81:N81)+SUM($C91:M91)),0),IF(Assumptions!$F33=Assumptions!$P$5,IF(AND(N$60&gt;=EOMONTH(Assumptions!$F30,Assumptions!$F34),N$60&lt;=Assumptions!$F32,N71&gt;0),MAX(-(SUM($C81:N81))/(Assumptions!$F31-Assumptions!$F34),-N71),0),IF(Assumptions!$F33=Assumptions!$P$6,IFERROR(PPMT(Assumptions!$F35/12,N65,Assumptions!$F31-Assumptions!$F34,(SUM($C81:N81)+SUM($C91:M91))),0),0)))</f>
        <v>0</v>
      </c>
      <c r="O91" s="111">
        <f>IF(Assumptions!$F33=Assumptions!$P$7,IF(O$60=Assumptions!$F32,-(SUM($C81:O81)+SUM($C91:N91)),0),IF(Assumptions!$F33=Assumptions!$P$5,IF(AND(O$60&gt;=EOMONTH(Assumptions!$F30,Assumptions!$F34),O$60&lt;=Assumptions!$F32,O71&gt;0),MAX(-(SUM($C81:O81))/(Assumptions!$F31-Assumptions!$F34),-O71),0),IF(Assumptions!$F33=Assumptions!$P$6,IFERROR(PPMT(Assumptions!$F35/12,O65,Assumptions!$F31-Assumptions!$F34,(SUM($C81:O81)+SUM($C91:N91))),0),0)))</f>
        <v>0</v>
      </c>
      <c r="P91" s="111">
        <f>IF(Assumptions!$F33=Assumptions!$P$7,IF(P$60=Assumptions!$F32,-(SUM($C81:P81)+SUM($C91:O91)),0),IF(Assumptions!$F33=Assumptions!$P$5,IF(AND(P$60&gt;=EOMONTH(Assumptions!$F30,Assumptions!$F34),P$60&lt;=Assumptions!$F32,P71&gt;0),MAX(-(SUM($C81:P81))/(Assumptions!$F31-Assumptions!$F34),-P71),0),IF(Assumptions!$F33=Assumptions!$P$6,IFERROR(PPMT(Assumptions!$F35/12,P65,Assumptions!$F31-Assumptions!$F34,(SUM($C81:P81)+SUM($C91:O91))),0),0)))</f>
        <v>0</v>
      </c>
      <c r="Q91" s="111">
        <f>IF(Assumptions!$F33=Assumptions!$P$7,IF(Q$60=Assumptions!$F32,-(SUM($C81:Q81)+SUM($C91:P91)),0),IF(Assumptions!$F33=Assumptions!$P$5,IF(AND(Q$60&gt;=EOMONTH(Assumptions!$F30,Assumptions!$F34),Q$60&lt;=Assumptions!$F32,Q71&gt;0),MAX(-(SUM($C81:Q81))/(Assumptions!$F31-Assumptions!$F34),-Q71),0),IF(Assumptions!$F33=Assumptions!$P$6,IFERROR(PPMT(Assumptions!$F35/12,Q65,Assumptions!$F31-Assumptions!$F34,(SUM($C81:Q81)+SUM($C91:P91))),0),0)))</f>
        <v>0</v>
      </c>
      <c r="R91" s="111">
        <f>IF(Assumptions!$F33=Assumptions!$P$7,IF(R$60=Assumptions!$F32,-(SUM($C81:R81)+SUM($C91:Q91)),0),IF(Assumptions!$F33=Assumptions!$P$5,IF(AND(R$60&gt;=EOMONTH(Assumptions!$F30,Assumptions!$F34),R$60&lt;=Assumptions!$F32,R71&gt;0),MAX(-(SUM($C81:R81))/(Assumptions!$F31-Assumptions!$F34),-R71),0),IF(Assumptions!$F33=Assumptions!$P$6,IFERROR(PPMT(Assumptions!$F35/12,R65,Assumptions!$F31-Assumptions!$F34,(SUM($C81:R81)+SUM($C91:Q91))),0),0)))</f>
        <v>0</v>
      </c>
      <c r="S91" s="111">
        <f>IF(Assumptions!$F33=Assumptions!$P$7,IF(S$60=Assumptions!$F32,-(SUM($C81:S81)+SUM($C91:R91)),0),IF(Assumptions!$F33=Assumptions!$P$5,IF(AND(S$60&gt;=EOMONTH(Assumptions!$F30,Assumptions!$F34),S$60&lt;=Assumptions!$F32,S71&gt;0),MAX(-(SUM($C81:S81))/(Assumptions!$F31-Assumptions!$F34),-S71),0),IF(Assumptions!$F33=Assumptions!$P$6,IFERROR(PPMT(Assumptions!$F35/12,S65,Assumptions!$F31-Assumptions!$F34,(SUM($C81:S81)+SUM($C91:R91))),0),0)))</f>
        <v>0</v>
      </c>
      <c r="T91" s="111">
        <f>IF(Assumptions!$F33=Assumptions!$P$7,IF(T$60=Assumptions!$F32,-(SUM($C81:T81)+SUM($C91:S91)),0),IF(Assumptions!$F33=Assumptions!$P$5,IF(AND(T$60&gt;=EOMONTH(Assumptions!$F30,Assumptions!$F34),T$60&lt;=Assumptions!$F32,T71&gt;0),MAX(-(SUM($C81:T81))/(Assumptions!$F31-Assumptions!$F34),-T71),0),IF(Assumptions!$F33=Assumptions!$P$6,IFERROR(PPMT(Assumptions!$F35/12,T65,Assumptions!$F31-Assumptions!$F34,(SUM($C81:T81)+SUM($C91:S91))),0),0)))</f>
        <v>0</v>
      </c>
      <c r="U91" s="111">
        <f>IF(Assumptions!$F33=Assumptions!$P$7,IF(U$60=Assumptions!$F32,-(SUM($C81:U81)+SUM($C91:T91)),0),IF(Assumptions!$F33=Assumptions!$P$5,IF(AND(U$60&gt;=EOMONTH(Assumptions!$F30,Assumptions!$F34),U$60&lt;=Assumptions!$F32,U71&gt;0),MAX(-(SUM($C81:U81))/(Assumptions!$F31-Assumptions!$F34),-U71),0),IF(Assumptions!$F33=Assumptions!$P$6,IFERROR(PPMT(Assumptions!$F35/12,U65,Assumptions!$F31-Assumptions!$F34,(SUM($C81:U81)+SUM($C91:T91))),0),0)))</f>
        <v>0</v>
      </c>
      <c r="V91" s="111">
        <f>IF(Assumptions!$F33=Assumptions!$P$7,IF(V$60=Assumptions!$F32,-(SUM($C81:V81)+SUM($C91:U91)),0),IF(Assumptions!$F33=Assumptions!$P$5,IF(AND(V$60&gt;=EOMONTH(Assumptions!$F30,Assumptions!$F34),V$60&lt;=Assumptions!$F32,V71&gt;0),MAX(-(SUM($C81:V81))/(Assumptions!$F31-Assumptions!$F34),-V71),0),IF(Assumptions!$F33=Assumptions!$P$6,IFERROR(PPMT(Assumptions!$F35/12,V65,Assumptions!$F31-Assumptions!$F34,(SUM($C81:V81)+SUM($C91:U91))),0),0)))</f>
        <v>0</v>
      </c>
      <c r="W91" s="111">
        <f>IF(Assumptions!$F33=Assumptions!$P$7,IF(W$60=Assumptions!$F32,-(SUM($C81:W81)+SUM($C91:V91)),0),IF(Assumptions!$F33=Assumptions!$P$5,IF(AND(W$60&gt;=EOMONTH(Assumptions!$F30,Assumptions!$F34),W$60&lt;=Assumptions!$F32,W71&gt;0),MAX(-(SUM($C81:W81))/(Assumptions!$F31-Assumptions!$F34),-W71),0),IF(Assumptions!$F33=Assumptions!$P$6,IFERROR(PPMT(Assumptions!$F35/12,W65,Assumptions!$F31-Assumptions!$F34,(SUM($C81:W81)+SUM($C91:V91))),0),0)))</f>
        <v>0</v>
      </c>
      <c r="X91" s="111">
        <f>IF(Assumptions!$F33=Assumptions!$P$7,IF(X$60=Assumptions!$F32,-(SUM($C81:X81)+SUM($C91:W91)),0),IF(Assumptions!$F33=Assumptions!$P$5,IF(AND(X$60&gt;=EOMONTH(Assumptions!$F30,Assumptions!$F34),X$60&lt;=Assumptions!$F32,X71&gt;0),MAX(-(SUM($C81:X81))/(Assumptions!$F31-Assumptions!$F34),-X71),0),IF(Assumptions!$F33=Assumptions!$P$6,IFERROR(PPMT(Assumptions!$F35/12,X65,Assumptions!$F31-Assumptions!$F34,(SUM($C81:X81)+SUM($C91:W91))),0),0)))</f>
        <v>0</v>
      </c>
      <c r="Y91" s="111">
        <f>IF(Assumptions!$F33=Assumptions!$P$7,IF(Y$60=Assumptions!$F32,-(SUM($C81:Y81)+SUM($C91:X91)),0),IF(Assumptions!$F33=Assumptions!$P$5,IF(AND(Y$60&gt;=EOMONTH(Assumptions!$F30,Assumptions!$F34),Y$60&lt;=Assumptions!$F32,Y71&gt;0),MAX(-(SUM($C81:Y81))/(Assumptions!$F31-Assumptions!$F34),-Y71),0),IF(Assumptions!$F33=Assumptions!$P$6,IFERROR(PPMT(Assumptions!$F35/12,Y65,Assumptions!$F31-Assumptions!$F34,(SUM($C81:Y81)+SUM($C91:X91))),0),0)))</f>
        <v>0</v>
      </c>
      <c r="Z91" s="111">
        <f>IF(Assumptions!$F33=Assumptions!$P$7,IF(Z$60=Assumptions!$F32,-(SUM($C81:Z81)+SUM($C91:Y91)),0),IF(Assumptions!$F33=Assumptions!$P$5,IF(AND(Z$60&gt;=EOMONTH(Assumptions!$F30,Assumptions!$F34),Z$60&lt;=Assumptions!$F32,Z71&gt;0),MAX(-(SUM($C81:Z81))/(Assumptions!$F31-Assumptions!$F34),-Z71),0),IF(Assumptions!$F33=Assumptions!$P$6,IFERROR(PPMT(Assumptions!$F35/12,Z65,Assumptions!$F31-Assumptions!$F34,(SUM($C81:Z81)+SUM($C91:Y91))),0),0)))</f>
        <v>0</v>
      </c>
      <c r="AA91" s="111">
        <f>IF(Assumptions!$F33=Assumptions!$P$7,IF(AA$60=Assumptions!$F32,-(SUM($C81:AA81)+SUM($C91:Z91)),0),IF(Assumptions!$F33=Assumptions!$P$5,IF(AND(AA$60&gt;=EOMONTH(Assumptions!$F30,Assumptions!$F34),AA$60&lt;=Assumptions!$F32,AA71&gt;0),MAX(-(SUM($C81:AA81))/(Assumptions!$F31-Assumptions!$F34),-AA71),0),IF(Assumptions!$F33=Assumptions!$P$6,IFERROR(PPMT(Assumptions!$F35/12,AA65,Assumptions!$F31-Assumptions!$F34,(SUM($C81:AA81)+SUM($C91:Z91))),0),0)))</f>
        <v>0</v>
      </c>
      <c r="AB91" s="111">
        <f>IF(Assumptions!$F33=Assumptions!$P$7,IF(AB$60=Assumptions!$F32,-(SUM($C81:AB81)+SUM($C91:AA91)),0),IF(Assumptions!$F33=Assumptions!$P$5,IF(AND(AB$60&gt;=EOMONTH(Assumptions!$F30,Assumptions!$F34),AB$60&lt;=Assumptions!$F32,AB71&gt;0),MAX(-(SUM($C81:AB81))/(Assumptions!$F31-Assumptions!$F34),-AB71),0),IF(Assumptions!$F33=Assumptions!$P$6,IFERROR(PPMT(Assumptions!$F35/12,AB65,Assumptions!$F31-Assumptions!$F34,(SUM($C81:AB81)+SUM($C91:AA91))),0),0)))</f>
        <v>0</v>
      </c>
      <c r="AC91" s="111">
        <f>IF(Assumptions!$F33=Assumptions!$P$7,IF(AC$60=Assumptions!$F32,-(SUM($C81:AC81)+SUM($C91:AB91)),0),IF(Assumptions!$F33=Assumptions!$P$5,IF(AND(AC$60&gt;=EOMONTH(Assumptions!$F30,Assumptions!$F34),AC$60&lt;=Assumptions!$F32,AC71&gt;0),MAX(-(SUM($C81:AC81))/(Assumptions!$F31-Assumptions!$F34),-AC71),0),IF(Assumptions!$F33=Assumptions!$P$6,IFERROR(PPMT(Assumptions!$F35/12,AC65,Assumptions!$F31-Assumptions!$F34,(SUM($C81:AC81)+SUM($C91:AB91))),0),0)))</f>
        <v>0</v>
      </c>
      <c r="AD91" s="111">
        <f>IF(Assumptions!$F33=Assumptions!$P$7,IF(AD$60=Assumptions!$F32,-(SUM($C81:AD81)+SUM($C91:AC91)),0),IF(Assumptions!$F33=Assumptions!$P$5,IF(AND(AD$60&gt;=EOMONTH(Assumptions!$F30,Assumptions!$F34),AD$60&lt;=Assumptions!$F32,AD71&gt;0),MAX(-(SUM($C81:AD81))/(Assumptions!$F31-Assumptions!$F34),-AD71),0),IF(Assumptions!$F33=Assumptions!$P$6,IFERROR(PPMT(Assumptions!$F35/12,AD65,Assumptions!$F31-Assumptions!$F34,(SUM($C81:AD81)+SUM($C91:AC91))),0),0)))</f>
        <v>0</v>
      </c>
      <c r="AE91" s="111">
        <f>IF(Assumptions!$F33=Assumptions!$P$7,IF(AE$60=Assumptions!$F32,-(SUM($C81:AE81)+SUM($C91:AD91)),0),IF(Assumptions!$F33=Assumptions!$P$5,IF(AND(AE$60&gt;=EOMONTH(Assumptions!$F30,Assumptions!$F34),AE$60&lt;=Assumptions!$F32,AE71&gt;0),MAX(-(SUM($C81:AE81))/(Assumptions!$F31-Assumptions!$F34),-AE71),0),IF(Assumptions!$F33=Assumptions!$P$6,IFERROR(PPMT(Assumptions!$F35/12,AE65,Assumptions!$F31-Assumptions!$F34,(SUM($C81:AE81)+SUM($C91:AD91))),0),0)))</f>
        <v>0</v>
      </c>
      <c r="AF91" s="111">
        <f>IF(Assumptions!$F33=Assumptions!$P$7,IF(AF$60=Assumptions!$F32,-(SUM($C81:AF81)+SUM($C91:AE91)),0),IF(Assumptions!$F33=Assumptions!$P$5,IF(AND(AF$60&gt;=EOMONTH(Assumptions!$F30,Assumptions!$F34),AF$60&lt;=Assumptions!$F32,AF71&gt;0),MAX(-(SUM($C81:AF81))/(Assumptions!$F31-Assumptions!$F34),-AF71),0),IF(Assumptions!$F33=Assumptions!$P$6,IFERROR(PPMT(Assumptions!$F35/12,AF65,Assumptions!$F31-Assumptions!$F34,(SUM($C81:AF81)+SUM($C91:AE91))),0),0)))</f>
        <v>0</v>
      </c>
      <c r="AG91" s="111">
        <f>IF(Assumptions!$F33=Assumptions!$P$7,IF(AG$60=Assumptions!$F32,-(SUM($C81:AG81)+SUM($C91:AF91)),0),IF(Assumptions!$F33=Assumptions!$P$5,IF(AND(AG$60&gt;=EOMONTH(Assumptions!$F30,Assumptions!$F34),AG$60&lt;=Assumptions!$F32,AG71&gt;0),MAX(-(SUM($C81:AG81))/(Assumptions!$F31-Assumptions!$F34),-AG71),0),IF(Assumptions!$F33=Assumptions!$P$6,IFERROR(PPMT(Assumptions!$F35/12,AG65,Assumptions!$F31-Assumptions!$F34,(SUM($C81:AG81)+SUM($C91:AF91))),0),0)))</f>
        <v>0</v>
      </c>
      <c r="AH91" s="111">
        <f>IF(Assumptions!$F33=Assumptions!$P$7,IF(AH$60=Assumptions!$F32,-(SUM($C81:AH81)+SUM($C91:AG91)),0),IF(Assumptions!$F33=Assumptions!$P$5,IF(AND(AH$60&gt;=EOMONTH(Assumptions!$F30,Assumptions!$F34),AH$60&lt;=Assumptions!$F32,AH71&gt;0),MAX(-(SUM($C81:AH81))/(Assumptions!$F31-Assumptions!$F34),-AH71),0),IF(Assumptions!$F33=Assumptions!$P$6,IFERROR(PPMT(Assumptions!$F35/12,AH65,Assumptions!$F31-Assumptions!$F34,(SUM($C81:AH81)+SUM($C91:AG91))),0),0)))</f>
        <v>0</v>
      </c>
      <c r="AI91" s="111">
        <f>IF(Assumptions!$F33=Assumptions!$P$7,IF(AI$60=Assumptions!$F32,-(SUM($C81:AI81)+SUM($C91:AH91)),0),IF(Assumptions!$F33=Assumptions!$P$5,IF(AND(AI$60&gt;=EOMONTH(Assumptions!$F30,Assumptions!$F34),AI$60&lt;=Assumptions!$F32,AI71&gt;0),MAX(-(SUM($C81:AI81))/(Assumptions!$F31-Assumptions!$F34),-AI71),0),IF(Assumptions!$F33=Assumptions!$P$6,IFERROR(PPMT(Assumptions!$F35/12,AI65,Assumptions!$F31-Assumptions!$F34,(SUM($C81:AI81)+SUM($C91:AH91))),0),0)))</f>
        <v>0</v>
      </c>
      <c r="AJ91" s="111">
        <f>IF(Assumptions!$F33=Assumptions!$P$7,IF(AJ$60=Assumptions!$F32,-(SUM($C81:AJ81)+SUM($C91:AI91)),0),IF(Assumptions!$F33=Assumptions!$P$5,IF(AND(AJ$60&gt;=EOMONTH(Assumptions!$F30,Assumptions!$F34),AJ$60&lt;=Assumptions!$F32,AJ71&gt;0),MAX(-(SUM($C81:AJ81))/(Assumptions!$F31-Assumptions!$F34),-AJ71),0),IF(Assumptions!$F33=Assumptions!$P$6,IFERROR(PPMT(Assumptions!$F35/12,AJ65,Assumptions!$F31-Assumptions!$F34,(SUM($C81:AJ81)+SUM($C91:AI91))),0),0)))</f>
        <v>0</v>
      </c>
      <c r="AK91" s="111">
        <f>IF(Assumptions!$F33=Assumptions!$P$7,IF(AK$60=Assumptions!$F32,-(SUM($C81:AK81)+SUM($C91:AJ91)),0),IF(Assumptions!$F33=Assumptions!$P$5,IF(AND(AK$60&gt;=EOMONTH(Assumptions!$F30,Assumptions!$F34),AK$60&lt;=Assumptions!$F32,AK71&gt;0),MAX(-(SUM($C81:AK81))/(Assumptions!$F31-Assumptions!$F34),-AK71),0),IF(Assumptions!$F33=Assumptions!$P$6,IFERROR(PPMT(Assumptions!$F35/12,AK65,Assumptions!$F31-Assumptions!$F34,(SUM($C81:AK81)+SUM($C91:AJ91))),0),0)))</f>
        <v>0</v>
      </c>
      <c r="AL91" s="111">
        <f>IF(Assumptions!$F33=Assumptions!$P$7,IF(AL$60=Assumptions!$F32,-(SUM($C81:AL81)+SUM($C91:AK91)),0),IF(Assumptions!$F33=Assumptions!$P$5,IF(AND(AL$60&gt;=EOMONTH(Assumptions!$F30,Assumptions!$F34),AL$60&lt;=Assumptions!$F32,AL71&gt;0),MAX(-(SUM($C81:AL81))/(Assumptions!$F31-Assumptions!$F34),-AL71),0),IF(Assumptions!$F33=Assumptions!$P$6,IFERROR(PPMT(Assumptions!$F35/12,AL65,Assumptions!$F31-Assumptions!$F34,(SUM($C81:AL81)+SUM($C91:AK91))),0),0)))</f>
        <v>0</v>
      </c>
      <c r="AM91" s="111">
        <f>IF(Assumptions!$F33=Assumptions!$P$7,IF(AM$60=Assumptions!$F32,-(SUM($C81:AM81)+SUM($C91:AL91)),0),IF(Assumptions!$F33=Assumptions!$P$5,IF(AND(AM$60&gt;=EOMONTH(Assumptions!$F30,Assumptions!$F34),AM$60&lt;=Assumptions!$F32,AM71&gt;0),MAX(-(SUM($C81:AM81))/(Assumptions!$F31-Assumptions!$F34),-AM71),0),IF(Assumptions!$F33=Assumptions!$P$6,IFERROR(PPMT(Assumptions!$F35/12,AM65,Assumptions!$F31-Assumptions!$F34,(SUM($C81:AM81)+SUM($C91:AL91))),0),0)))</f>
        <v>0</v>
      </c>
      <c r="AN91" s="111">
        <f>IF(Assumptions!$F33=Assumptions!$P$7,IF(AN$60=Assumptions!$F32,-(SUM($C81:AN81)+SUM($C91:AM91)),0),IF(Assumptions!$F33=Assumptions!$P$5,IF(AND(AN$60&gt;=EOMONTH(Assumptions!$F30,Assumptions!$F34),AN$60&lt;=Assumptions!$F32,AN71&gt;0),MAX(-(SUM($C81:AN81))/(Assumptions!$F31-Assumptions!$F34),-AN71),0),IF(Assumptions!$F33=Assumptions!$P$6,IFERROR(PPMT(Assumptions!$F35/12,AN65,Assumptions!$F31-Assumptions!$F34,(SUM($C81:AN81)+SUM($C91:AM91))),0),0)))</f>
        <v>0</v>
      </c>
      <c r="AO91" s="111">
        <f>IF(Assumptions!$F33=Assumptions!$P$7,IF(AO$60=Assumptions!$F32,-(SUM($C81:AO81)+SUM($C91:AN91)),0),IF(Assumptions!$F33=Assumptions!$P$5,IF(AND(AO$60&gt;=EOMONTH(Assumptions!$F30,Assumptions!$F34),AO$60&lt;=Assumptions!$F32,AO71&gt;0),MAX(-(SUM($C81:AO81))/(Assumptions!$F31-Assumptions!$F34),-AO71),0),IF(Assumptions!$F33=Assumptions!$P$6,IFERROR(PPMT(Assumptions!$F35/12,AO65,Assumptions!$F31-Assumptions!$F34,(SUM($C81:AO81)+SUM($C91:AN91))),0),0)))</f>
        <v>0</v>
      </c>
      <c r="AP91" s="111">
        <f>IF(Assumptions!$F33=Assumptions!$P$7,IF(AP$60=Assumptions!$F32,-(SUM($C81:AP81)+SUM($C91:AO91)),0),IF(Assumptions!$F33=Assumptions!$P$5,IF(AND(AP$60&gt;=EOMONTH(Assumptions!$F30,Assumptions!$F34),AP$60&lt;=Assumptions!$F32,AP71&gt;0),MAX(-(SUM($C81:AP81))/(Assumptions!$F31-Assumptions!$F34),-AP71),0),IF(Assumptions!$F33=Assumptions!$P$6,IFERROR(PPMT(Assumptions!$F35/12,AP65,Assumptions!$F31-Assumptions!$F34,(SUM($C81:AP81)+SUM($C91:AO91))),0),0)))</f>
        <v>0</v>
      </c>
      <c r="AQ91" s="111">
        <f>IF(Assumptions!$F33=Assumptions!$P$7,IF(AQ$60=Assumptions!$F32,-(SUM($C81:AQ81)+SUM($C91:AP91)),0),IF(Assumptions!$F33=Assumptions!$P$5,IF(AND(AQ$60&gt;=EOMONTH(Assumptions!$F30,Assumptions!$F34),AQ$60&lt;=Assumptions!$F32,AQ71&gt;0),MAX(-(SUM($C81:AQ81))/(Assumptions!$F31-Assumptions!$F34),-AQ71),0),IF(Assumptions!$F33=Assumptions!$P$6,IFERROR(PPMT(Assumptions!$F35/12,AQ65,Assumptions!$F31-Assumptions!$F34,(SUM($C81:AQ81)+SUM($C91:AP91))),0),0)))</f>
        <v>0</v>
      </c>
      <c r="AR91" s="111">
        <f>IF(Assumptions!$F33=Assumptions!$P$7,IF(AR$60=Assumptions!$F32,-(SUM($C81:AR81)+SUM($C91:AQ91)),0),IF(Assumptions!$F33=Assumptions!$P$5,IF(AND(AR$60&gt;=EOMONTH(Assumptions!$F30,Assumptions!$F34),AR$60&lt;=Assumptions!$F32,AR71&gt;0),MAX(-(SUM($C81:AR81))/(Assumptions!$F31-Assumptions!$F34),-AR71),0),IF(Assumptions!$F33=Assumptions!$P$6,IFERROR(PPMT(Assumptions!$F35/12,AR65,Assumptions!$F31-Assumptions!$F34,(SUM($C81:AR81)+SUM($C91:AQ91))),0),0)))</f>
        <v>0</v>
      </c>
      <c r="AS91" s="111">
        <f>IF(Assumptions!$F33=Assumptions!$P$7,IF(AS$60=Assumptions!$F32,-(SUM($C81:AS81)+SUM($C91:AR91)),0),IF(Assumptions!$F33=Assumptions!$P$5,IF(AND(AS$60&gt;=EOMONTH(Assumptions!$F30,Assumptions!$F34),AS$60&lt;=Assumptions!$F32,AS71&gt;0),MAX(-(SUM($C81:AS81))/(Assumptions!$F31-Assumptions!$F34),-AS71),0),IF(Assumptions!$F33=Assumptions!$P$6,IFERROR(PPMT(Assumptions!$F35/12,AS65,Assumptions!$F31-Assumptions!$F34,(SUM($C81:AS81)+SUM($C91:AR91))),0),0)))</f>
        <v>0</v>
      </c>
      <c r="AT91" s="111">
        <f>IF(Assumptions!$F33=Assumptions!$P$7,IF(AT$60=Assumptions!$F32,-(SUM($C81:AT81)+SUM($C91:AS91)),0),IF(Assumptions!$F33=Assumptions!$P$5,IF(AND(AT$60&gt;=EOMONTH(Assumptions!$F30,Assumptions!$F34),AT$60&lt;=Assumptions!$F32,AT71&gt;0),MAX(-(SUM($C81:AT81))/(Assumptions!$F31-Assumptions!$F34),-AT71),0),IF(Assumptions!$F33=Assumptions!$P$6,IFERROR(PPMT(Assumptions!$F35/12,AT65,Assumptions!$F31-Assumptions!$F34,(SUM($C81:AT81)+SUM($C91:AS91))),0),0)))</f>
        <v>0</v>
      </c>
      <c r="AU91" s="111">
        <f>IF(Assumptions!$F33=Assumptions!$P$7,IF(AU$60=Assumptions!$F32,-(SUM($C81:AU81)+SUM($C91:AT91)),0),IF(Assumptions!$F33=Assumptions!$P$5,IF(AND(AU$60&gt;=EOMONTH(Assumptions!$F30,Assumptions!$F34),AU$60&lt;=Assumptions!$F32,AU71&gt;0),MAX(-(SUM($C81:AU81))/(Assumptions!$F31-Assumptions!$F34),-AU71),0),IF(Assumptions!$F33=Assumptions!$P$6,IFERROR(PPMT(Assumptions!$F35/12,AU65,Assumptions!$F31-Assumptions!$F34,(SUM($C81:AU81)+SUM($C91:AT91))),0),0)))</f>
        <v>0</v>
      </c>
      <c r="AV91" s="111">
        <f>IF(Assumptions!$F33=Assumptions!$P$7,IF(AV$60=Assumptions!$F32,-(SUM($C81:AV81)+SUM($C91:AU91)),0),IF(Assumptions!$F33=Assumptions!$P$5,IF(AND(AV$60&gt;=EOMONTH(Assumptions!$F30,Assumptions!$F34),AV$60&lt;=Assumptions!$F32,AV71&gt;0),MAX(-(SUM($C81:AV81))/(Assumptions!$F31-Assumptions!$F34),-AV71),0),IF(Assumptions!$F33=Assumptions!$P$6,IFERROR(PPMT(Assumptions!$F35/12,AV65,Assumptions!$F31-Assumptions!$F34,(SUM($C81:AV81)+SUM($C91:AU91))),0),0)))</f>
        <v>0</v>
      </c>
      <c r="AW91" s="111">
        <f>IF(Assumptions!$F33=Assumptions!$P$7,IF(AW$60=Assumptions!$F32,-(SUM($C81:AW81)+SUM($C91:AV91)),0),IF(Assumptions!$F33=Assumptions!$P$5,IF(AND(AW$60&gt;=EOMONTH(Assumptions!$F30,Assumptions!$F34),AW$60&lt;=Assumptions!$F32,AW71&gt;0),MAX(-(SUM($C81:AW81))/(Assumptions!$F31-Assumptions!$F34),-AW71),0),IF(Assumptions!$F33=Assumptions!$P$6,IFERROR(PPMT(Assumptions!$F35/12,AW65,Assumptions!$F31-Assumptions!$F34,(SUM($C81:AW81)+SUM($C91:AV91))),0),0)))</f>
        <v>0</v>
      </c>
      <c r="AX91" s="111">
        <f>IF(Assumptions!$F33=Assumptions!$P$7,IF(AX$60=Assumptions!$F32,-(SUM($C81:AX81)+SUM($C91:AW91)),0),IF(Assumptions!$F33=Assumptions!$P$5,IF(AND(AX$60&gt;=EOMONTH(Assumptions!$F30,Assumptions!$F34),AX$60&lt;=Assumptions!$F32,AX71&gt;0),MAX(-(SUM($C81:AX81))/(Assumptions!$F31-Assumptions!$F34),-AX71),0),IF(Assumptions!$F33=Assumptions!$P$6,IFERROR(PPMT(Assumptions!$F35/12,AX65,Assumptions!$F31-Assumptions!$F34,(SUM($C81:AX81)+SUM($C91:AW91))),0),0)))</f>
        <v>0</v>
      </c>
      <c r="AY91" s="111">
        <f>IF(Assumptions!$F33=Assumptions!$P$7,IF(AY$60=Assumptions!$F32,-(SUM($C81:AY81)+SUM($C91:AX91)),0),IF(Assumptions!$F33=Assumptions!$P$5,IF(AND(AY$60&gt;=EOMONTH(Assumptions!$F30,Assumptions!$F34),AY$60&lt;=Assumptions!$F32,AY71&gt;0),MAX(-(SUM($C81:AY81))/(Assumptions!$F31-Assumptions!$F34),-AY71),0),IF(Assumptions!$F33=Assumptions!$P$6,IFERROR(PPMT(Assumptions!$F35/12,AY65,Assumptions!$F31-Assumptions!$F34,(SUM($C81:AY81)+SUM($C91:AX91))),0),0)))</f>
        <v>0</v>
      </c>
      <c r="AZ91" s="111">
        <f>IF(Assumptions!$F33=Assumptions!$P$7,IF(AZ$60=Assumptions!$F32,-(SUM($C81:AZ81)+SUM($C91:AY91)),0),IF(Assumptions!$F33=Assumptions!$P$5,IF(AND(AZ$60&gt;=EOMONTH(Assumptions!$F30,Assumptions!$F34),AZ$60&lt;=Assumptions!$F32,AZ71&gt;0),MAX(-(SUM($C81:AZ81))/(Assumptions!$F31-Assumptions!$F34),-AZ71),0),IF(Assumptions!$F33=Assumptions!$P$6,IFERROR(PPMT(Assumptions!$F35/12,AZ65,Assumptions!$F31-Assumptions!$F34,(SUM($C81:AZ81)+SUM($C91:AY91))),0),0)))</f>
        <v>0</v>
      </c>
      <c r="BA91" s="111">
        <f>IF(Assumptions!$F33=Assumptions!$P$7,IF(BA$60=Assumptions!$F32,-(SUM($C81:BA81)+SUM($C91:AZ91)),0),IF(Assumptions!$F33=Assumptions!$P$5,IF(AND(BA$60&gt;=EOMONTH(Assumptions!$F30,Assumptions!$F34),BA$60&lt;=Assumptions!$F32,BA71&gt;0),MAX(-(SUM($C81:BA81))/(Assumptions!$F31-Assumptions!$F34),-BA71),0),IF(Assumptions!$F33=Assumptions!$P$6,IFERROR(PPMT(Assumptions!$F35/12,BA65,Assumptions!$F31-Assumptions!$F34,(SUM($C81:BA81)+SUM($C91:AZ91))),0),0)))</f>
        <v>0</v>
      </c>
      <c r="BB91" s="111">
        <f>IF(Assumptions!$F33=Assumptions!$P$7,IF(BB$60=Assumptions!$F32,-(SUM($C81:BB81)+SUM($C91:BA91)),0),IF(Assumptions!$F33=Assumptions!$P$5,IF(AND(BB$60&gt;=EOMONTH(Assumptions!$F30,Assumptions!$F34),BB$60&lt;=Assumptions!$F32,BB71&gt;0),MAX(-(SUM($C81:BB81))/(Assumptions!$F31-Assumptions!$F34),-BB71),0),IF(Assumptions!$F33=Assumptions!$P$6,IFERROR(PPMT(Assumptions!$F35/12,BB65,Assumptions!$F31-Assumptions!$F34,(SUM($C81:BB81)+SUM($C91:BA91))),0),0)))</f>
        <v>0</v>
      </c>
      <c r="BC91" s="111">
        <f>IF(Assumptions!$F33=Assumptions!$P$7,IF(BC$60=Assumptions!$F32,-(SUM($C81:BC81)+SUM($C91:BB91)),0),IF(Assumptions!$F33=Assumptions!$P$5,IF(AND(BC$60&gt;=EOMONTH(Assumptions!$F30,Assumptions!$F34),BC$60&lt;=Assumptions!$F32,BC71&gt;0),MAX(-(SUM($C81:BC81))/(Assumptions!$F31-Assumptions!$F34),-BC71),0),IF(Assumptions!$F33=Assumptions!$P$6,IFERROR(PPMT(Assumptions!$F35/12,BC65,Assumptions!$F31-Assumptions!$F34,(SUM($C81:BC81)+SUM($C91:BB91))),0),0)))</f>
        <v>0</v>
      </c>
      <c r="BD91" s="111">
        <f>IF(Assumptions!$F33=Assumptions!$P$7,IF(BD$60=Assumptions!$F32,-(SUM($C81:BD81)+SUM($C91:BC91)),0),IF(Assumptions!$F33=Assumptions!$P$5,IF(AND(BD$60&gt;=EOMONTH(Assumptions!$F30,Assumptions!$F34),BD$60&lt;=Assumptions!$F32,BD71&gt;0),MAX(-(SUM($C81:BD81))/(Assumptions!$F31-Assumptions!$F34),-BD71),0),IF(Assumptions!$F33=Assumptions!$P$6,IFERROR(PPMT(Assumptions!$F35/12,BD65,Assumptions!$F31-Assumptions!$F34,(SUM($C81:BD81)+SUM($C91:BC91))),0),0)))</f>
        <v>0</v>
      </c>
      <c r="BE91" s="111">
        <f>IF(Assumptions!$F33=Assumptions!$P$7,IF(BE$60=Assumptions!$F32,-(SUM($C81:BE81)+SUM($C91:BD91)),0),IF(Assumptions!$F33=Assumptions!$P$5,IF(AND(BE$60&gt;=EOMONTH(Assumptions!$F30,Assumptions!$F34),BE$60&lt;=Assumptions!$F32,BE71&gt;0),MAX(-(SUM($C81:BE81))/(Assumptions!$F31-Assumptions!$F34),-BE71),0),IF(Assumptions!$F33=Assumptions!$P$6,IFERROR(PPMT(Assumptions!$F35/12,BE65,Assumptions!$F31-Assumptions!$F34,(SUM($C81:BE81)+SUM($C91:BD91))),0),0)))</f>
        <v>0</v>
      </c>
      <c r="BF91" s="111">
        <f>IF(Assumptions!$F33=Assumptions!$P$7,IF(BF$60=Assumptions!$F32,-(SUM($C81:BF81)+SUM($C91:BE91)),0),IF(Assumptions!$F33=Assumptions!$P$5,IF(AND(BF$60&gt;=EOMONTH(Assumptions!$F30,Assumptions!$F34),BF$60&lt;=Assumptions!$F32,BF71&gt;0),MAX(-(SUM($C81:BF81))/(Assumptions!$F31-Assumptions!$F34),-BF71),0),IF(Assumptions!$F33=Assumptions!$P$6,IFERROR(PPMT(Assumptions!$F35/12,BF65,Assumptions!$F31-Assumptions!$F34,(SUM($C81:BF81)+SUM($C91:BE91))),0),0)))</f>
        <v>0</v>
      </c>
      <c r="BG91" s="111">
        <f>IF(Assumptions!$F33=Assumptions!$P$7,IF(BG$60=Assumptions!$F32,-(SUM($C81:BG81)+SUM($C91:BF91)),0),IF(Assumptions!$F33=Assumptions!$P$5,IF(AND(BG$60&gt;=EOMONTH(Assumptions!$F30,Assumptions!$F34),BG$60&lt;=Assumptions!$F32,BG71&gt;0),MAX(-(SUM($C81:BG81))/(Assumptions!$F31-Assumptions!$F34),-BG71),0),IF(Assumptions!$F33=Assumptions!$P$6,IFERROR(PPMT(Assumptions!$F35/12,BG65,Assumptions!$F31-Assumptions!$F34,(SUM($C81:BG81)+SUM($C91:BF91))),0),0)))</f>
        <v>0</v>
      </c>
      <c r="BH91" s="111">
        <f>IF(Assumptions!$F33=Assumptions!$P$7,IF(BH$60=Assumptions!$F32,-(SUM($C81:BH81)+SUM($C91:BG91)),0),IF(Assumptions!$F33=Assumptions!$P$5,IF(AND(BH$60&gt;=EOMONTH(Assumptions!$F30,Assumptions!$F34),BH$60&lt;=Assumptions!$F32,BH71&gt;0),MAX(-(SUM($C81:BH81))/(Assumptions!$F31-Assumptions!$F34),-BH71),0),IF(Assumptions!$F33=Assumptions!$P$6,IFERROR(PPMT(Assumptions!$F35/12,BH65,Assumptions!$F31-Assumptions!$F34,(SUM($C81:BH81)+SUM($C91:BG91))),0),0)))</f>
        <v>0</v>
      </c>
      <c r="BI91" s="111">
        <f>IF(Assumptions!$F33=Assumptions!$P$7,IF(BI$60=Assumptions!$F32,-(SUM($C81:BI81)+SUM($C91:BH91)),0),IF(Assumptions!$F33=Assumptions!$P$5,IF(AND(BI$60&gt;=EOMONTH(Assumptions!$F30,Assumptions!$F34),BI$60&lt;=Assumptions!$F32,BI71&gt;0),MAX(-(SUM($C81:BI81))/(Assumptions!$F31-Assumptions!$F34),-BI71),0),IF(Assumptions!$F33=Assumptions!$P$6,IFERROR(PPMT(Assumptions!$F35/12,BI65,Assumptions!$F31-Assumptions!$F34,(SUM($C81:BI81)+SUM($C91:BH91))),0),0)))</f>
        <v>0</v>
      </c>
      <c r="BJ91" s="111">
        <f>IF(Assumptions!$F33=Assumptions!$P$7,IF(BJ$60=Assumptions!$F32,-(SUM($C81:BJ81)+SUM($C91:BI91)),0),IF(Assumptions!$F33=Assumptions!$P$5,IF(AND(BJ$60&gt;=EOMONTH(Assumptions!$F30,Assumptions!$F34),BJ$60&lt;=Assumptions!$F32,BJ71&gt;0),MAX(-(SUM($C81:BJ81))/(Assumptions!$F31-Assumptions!$F34),-BJ71),0),IF(Assumptions!$F33=Assumptions!$P$6,IFERROR(PPMT(Assumptions!$F35/12,BJ65,Assumptions!$F31-Assumptions!$F34,(SUM($C81:BJ81)+SUM($C91:BI91))),0),0)))</f>
        <v>0</v>
      </c>
      <c r="BK91" s="111">
        <f>IF(Assumptions!$F33=Assumptions!$P$7,IF(BK$60=Assumptions!$F32,-(SUM($C81:BK81)+SUM($C91:BJ91)),0),IF(Assumptions!$F33=Assumptions!$P$5,IF(AND(BK$60&gt;=EOMONTH(Assumptions!$F30,Assumptions!$F34),BK$60&lt;=Assumptions!$F32,BK71&gt;0),MAX(-(SUM($C81:BK81))/(Assumptions!$F31-Assumptions!$F34),-BK71),0),IF(Assumptions!$F33=Assumptions!$P$6,IFERROR(PPMT(Assumptions!$F35/12,BK65,Assumptions!$F31-Assumptions!$F34,(SUM($C81:BK81)+SUM($C91:BJ91))),0),0)))</f>
        <v>0</v>
      </c>
      <c r="BL91" s="111">
        <f>IF(Assumptions!$F33=Assumptions!$P$7,IF(BL$60=Assumptions!$F32,-(SUM($C81:BL81)+SUM($C91:BK91)),0),IF(Assumptions!$F33=Assumptions!$P$5,IF(AND(BL$60&gt;=EOMONTH(Assumptions!$F30,Assumptions!$F34),BL$60&lt;=Assumptions!$F32,BL71&gt;0),MAX(-(SUM($C81:BL81))/(Assumptions!$F31-Assumptions!$F34),-BL71),0),IF(Assumptions!$F33=Assumptions!$P$6,IFERROR(PPMT(Assumptions!$F35/12,BL65,Assumptions!$F31-Assumptions!$F34,(SUM($C81:BL81)+SUM($C91:BK91))),0),0)))</f>
        <v>0</v>
      </c>
      <c r="BM91" s="111">
        <f>IF(Assumptions!$F33=Assumptions!$P$7,IF(BM$60=Assumptions!$F32,-(SUM($C81:BM81)+SUM($C91:BL91)),0),IF(Assumptions!$F33=Assumptions!$P$5,IF(AND(BM$60&gt;=EOMONTH(Assumptions!$F30,Assumptions!$F34),BM$60&lt;=Assumptions!$F32,BM71&gt;0),MAX(-(SUM($C81:BM81))/(Assumptions!$F31-Assumptions!$F34),-BM71),0),IF(Assumptions!$F33=Assumptions!$P$6,IFERROR(PPMT(Assumptions!$F35/12,BM65,Assumptions!$F31-Assumptions!$F34,(SUM($C81:BM81)+SUM($C91:BL91))),0),0)))</f>
        <v>0</v>
      </c>
      <c r="BN91" s="111">
        <f>IF(Assumptions!$F33=Assumptions!$P$7,IF(BN$60=Assumptions!$F32,-(SUM($C81:BN81)+SUM($C91:BM91)),0),IF(Assumptions!$F33=Assumptions!$P$5,IF(AND(BN$60&gt;=EOMONTH(Assumptions!$F30,Assumptions!$F34),BN$60&lt;=Assumptions!$F32,BN71&gt;0),MAX(-(SUM($C81:BN81))/(Assumptions!$F31-Assumptions!$F34),-BN71),0),IF(Assumptions!$F33=Assumptions!$P$6,IFERROR(PPMT(Assumptions!$F35/12,BN65,Assumptions!$F31-Assumptions!$F34,(SUM($C81:BN81)+SUM($C91:BM91))),0),0)))</f>
        <v>0</v>
      </c>
      <c r="BO91" s="111">
        <f>IF(Assumptions!$F33=Assumptions!$P$7,IF(BO$60=Assumptions!$F32,-(SUM($C81:BO81)+SUM($C91:BN91)),0),IF(Assumptions!$F33=Assumptions!$P$5,IF(AND(BO$60&gt;=EOMONTH(Assumptions!$F30,Assumptions!$F34),BO$60&lt;=Assumptions!$F32,BO71&gt;0),MAX(-(SUM($C81:BO81))/(Assumptions!$F31-Assumptions!$F34),-BO71),0),IF(Assumptions!$F33=Assumptions!$P$6,IFERROR(PPMT(Assumptions!$F35/12,BO65,Assumptions!$F31-Assumptions!$F34,(SUM($C81:BO81)+SUM($C91:BN91))),0),0)))</f>
        <v>0</v>
      </c>
      <c r="BP91" s="111">
        <f>IF(Assumptions!$F33=Assumptions!$P$7,IF(BP$60=Assumptions!$F32,-(SUM($C81:BP81)+SUM($C91:BO91)),0),IF(Assumptions!$F33=Assumptions!$P$5,IF(AND(BP$60&gt;=EOMONTH(Assumptions!$F30,Assumptions!$F34),BP$60&lt;=Assumptions!$F32,BP71&gt;0),MAX(-(SUM($C81:BP81))/(Assumptions!$F31-Assumptions!$F34),-BP71),0),IF(Assumptions!$F33=Assumptions!$P$6,IFERROR(PPMT(Assumptions!$F35/12,BP65,Assumptions!$F31-Assumptions!$F34,(SUM($C81:BP81)+SUM($C91:BO91))),0),0)))</f>
        <v>0</v>
      </c>
      <c r="BQ91" s="111">
        <f>IF(Assumptions!$F33=Assumptions!$P$7,IF(BQ$60=Assumptions!$F32,-(SUM($C81:BQ81)+SUM($C91:BP91)),0),IF(Assumptions!$F33=Assumptions!$P$5,IF(AND(BQ$60&gt;=EOMONTH(Assumptions!$F30,Assumptions!$F34),BQ$60&lt;=Assumptions!$F32,BQ71&gt;0),MAX(-(SUM($C81:BQ81))/(Assumptions!$F31-Assumptions!$F34),-BQ71),0),IF(Assumptions!$F33=Assumptions!$P$6,IFERROR(PPMT(Assumptions!$F35/12,BQ65,Assumptions!$F31-Assumptions!$F34,(SUM($C81:BQ81)+SUM($C91:BP91))),0),0)))</f>
        <v>0</v>
      </c>
      <c r="BR91" s="111">
        <f>IF(Assumptions!$F33=Assumptions!$P$7,IF(BR$60=Assumptions!$F32,-(SUM($C81:BR81)+SUM($C91:BQ91)),0),IF(Assumptions!$F33=Assumptions!$P$5,IF(AND(BR$60&gt;=EOMONTH(Assumptions!$F30,Assumptions!$F34),BR$60&lt;=Assumptions!$F32,BR71&gt;0),MAX(-(SUM($C81:BR81))/(Assumptions!$F31-Assumptions!$F34),-BR71),0),IF(Assumptions!$F33=Assumptions!$P$6,IFERROR(PPMT(Assumptions!$F35/12,BR65,Assumptions!$F31-Assumptions!$F34,(SUM($C81:BR81)+SUM($C91:BQ91))),0),0)))</f>
        <v>0</v>
      </c>
      <c r="BS91" s="111">
        <f>IF(Assumptions!$F33=Assumptions!$P$7,IF(BS$60=Assumptions!$F32,-(SUM($C81:BS81)+SUM($C91:BR91)),0),IF(Assumptions!$F33=Assumptions!$P$5,IF(AND(BS$60&gt;=EOMONTH(Assumptions!$F30,Assumptions!$F34),BS$60&lt;=Assumptions!$F32,BS71&gt;0),MAX(-(SUM($C81:BS81))/(Assumptions!$F31-Assumptions!$F34),-BS71),0),IF(Assumptions!$F33=Assumptions!$P$6,IFERROR(PPMT(Assumptions!$F35/12,BS65,Assumptions!$F31-Assumptions!$F34,(SUM($C81:BS81)+SUM($C91:BR91))),0),0)))</f>
        <v>0</v>
      </c>
      <c r="BT91" s="111">
        <f>IF(Assumptions!$F33=Assumptions!$P$7,IF(BT$60=Assumptions!$F32,-(SUM($C81:BT81)+SUM($C91:BS91)),0),IF(Assumptions!$F33=Assumptions!$P$5,IF(AND(BT$60&gt;=EOMONTH(Assumptions!$F30,Assumptions!$F34),BT$60&lt;=Assumptions!$F32,BT71&gt;0),MAX(-(SUM($C81:BT81))/(Assumptions!$F31-Assumptions!$F34),-BT71),0),IF(Assumptions!$F33=Assumptions!$P$6,IFERROR(PPMT(Assumptions!$F35/12,BT65,Assumptions!$F31-Assumptions!$F34,(SUM($C81:BT81)+SUM($C91:BS91))),0),0)))</f>
        <v>0</v>
      </c>
      <c r="BU91" s="111">
        <f>IF(Assumptions!$F33=Assumptions!$P$7,IF(BU$60=Assumptions!$F32,-(SUM($C81:BU81)+SUM($C91:BT91)),0),IF(Assumptions!$F33=Assumptions!$P$5,IF(AND(BU$60&gt;=EOMONTH(Assumptions!$F30,Assumptions!$F34),BU$60&lt;=Assumptions!$F32,BU71&gt;0),MAX(-(SUM($C81:BU81))/(Assumptions!$F31-Assumptions!$F34),-BU71),0),IF(Assumptions!$F33=Assumptions!$P$6,IFERROR(PPMT(Assumptions!$F35/12,BU65,Assumptions!$F31-Assumptions!$F34,(SUM($C81:BU81)+SUM($C91:BT91))),0),0)))</f>
        <v>0</v>
      </c>
      <c r="BV91" s="111">
        <f>IF(Assumptions!$F33=Assumptions!$P$7,IF(BV$60=Assumptions!$F32,-(SUM($C81:BV81)+SUM($C91:BU91)),0),IF(Assumptions!$F33=Assumptions!$P$5,IF(AND(BV$60&gt;=EOMONTH(Assumptions!$F30,Assumptions!$F34),BV$60&lt;=Assumptions!$F32,BV71&gt;0),MAX(-(SUM($C81:BV81))/(Assumptions!$F31-Assumptions!$F34),-BV71),0),IF(Assumptions!$F33=Assumptions!$P$6,IFERROR(PPMT(Assumptions!$F35/12,BV65,Assumptions!$F31-Assumptions!$F34,(SUM($C81:BV81)+SUM($C91:BU91))),0),0)))</f>
        <v>0</v>
      </c>
      <c r="BW91" s="111">
        <f>IF(Assumptions!$F33=Assumptions!$P$7,IF(BW$60=Assumptions!$F32,-(SUM($C81:BW81)+SUM($C91:BV91)),0),IF(Assumptions!$F33=Assumptions!$P$5,IF(AND(BW$60&gt;=EOMONTH(Assumptions!$F30,Assumptions!$F34),BW$60&lt;=Assumptions!$F32,BW71&gt;0),MAX(-(SUM($C81:BW81))/(Assumptions!$F31-Assumptions!$F34),-BW71),0),IF(Assumptions!$F33=Assumptions!$P$6,IFERROR(PPMT(Assumptions!$F35/12,BW65,Assumptions!$F31-Assumptions!$F34,(SUM($C81:BW81)+SUM($C91:BV91))),0),0)))</f>
        <v>0</v>
      </c>
      <c r="BX91" s="111">
        <f>IF(Assumptions!$F33=Assumptions!$P$7,IF(BX$60=Assumptions!$F32,-(SUM($C81:BX81)+SUM($C91:BW91)),0),IF(Assumptions!$F33=Assumptions!$P$5,IF(AND(BX$60&gt;=EOMONTH(Assumptions!$F30,Assumptions!$F34),BX$60&lt;=Assumptions!$F32,BX71&gt;0),MAX(-(SUM($C81:BX81))/(Assumptions!$F31-Assumptions!$F34),-BX71),0),IF(Assumptions!$F33=Assumptions!$P$6,IFERROR(PPMT(Assumptions!$F35/12,BX65,Assumptions!$F31-Assumptions!$F34,(SUM($C81:BX81)+SUM($C91:BW91))),0),0)))</f>
        <v>0</v>
      </c>
      <c r="BY91" s="111">
        <f>IF(Assumptions!$F33=Assumptions!$P$7,IF(BY$60=Assumptions!$F32,-(SUM($C81:BY81)+SUM($C91:BX91)),0),IF(Assumptions!$F33=Assumptions!$P$5,IF(AND(BY$60&gt;=EOMONTH(Assumptions!$F30,Assumptions!$F34),BY$60&lt;=Assumptions!$F32,BY71&gt;0),MAX(-(SUM($C81:BY81))/(Assumptions!$F31-Assumptions!$F34),-BY71),0),IF(Assumptions!$F33=Assumptions!$P$6,IFERROR(PPMT(Assumptions!$F35/12,BY65,Assumptions!$F31-Assumptions!$F34,(SUM($C81:BY81)+SUM($C91:BX91))),0),0)))</f>
        <v>0</v>
      </c>
      <c r="BZ91" s="111">
        <f>IF(Assumptions!$F33=Assumptions!$P$7,IF(BZ$60=Assumptions!$F32,-(SUM($C81:BZ81)+SUM($C91:BY91)),0),IF(Assumptions!$F33=Assumptions!$P$5,IF(AND(BZ$60&gt;=EOMONTH(Assumptions!$F30,Assumptions!$F34),BZ$60&lt;=Assumptions!$F32,BZ71&gt;0),MAX(-(SUM($C81:BZ81))/(Assumptions!$F31-Assumptions!$F34),-BZ71),0),IF(Assumptions!$F33=Assumptions!$P$6,IFERROR(PPMT(Assumptions!$F35/12,BZ65,Assumptions!$F31-Assumptions!$F34,(SUM($C81:BZ81)+SUM($C91:BY91))),0),0)))</f>
        <v>0</v>
      </c>
      <c r="CA91" s="111">
        <f>IF(Assumptions!$F33=Assumptions!$P$7,IF(CA$60=Assumptions!$F32,-(SUM($C81:CA81)+SUM($C91:BZ91)),0),IF(Assumptions!$F33=Assumptions!$P$5,IF(AND(CA$60&gt;=EOMONTH(Assumptions!$F30,Assumptions!$F34),CA$60&lt;=Assumptions!$F32,CA71&gt;0),MAX(-(SUM($C81:CA81))/(Assumptions!$F31-Assumptions!$F34),-CA71),0),IF(Assumptions!$F33=Assumptions!$P$6,IFERROR(PPMT(Assumptions!$F35/12,CA65,Assumptions!$F31-Assumptions!$F34,(SUM($C81:CA81)+SUM($C91:BZ91))),0),0)))</f>
        <v>0</v>
      </c>
      <c r="CB91" s="111">
        <f>IF(Assumptions!$F33=Assumptions!$P$7,IF(CB$60=Assumptions!$F32,-(SUM($C81:CB81)+SUM($C91:CA91)),0),IF(Assumptions!$F33=Assumptions!$P$5,IF(AND(CB$60&gt;=EOMONTH(Assumptions!$F30,Assumptions!$F34),CB$60&lt;=Assumptions!$F32,CB71&gt;0),MAX(-(SUM($C81:CB81))/(Assumptions!$F31-Assumptions!$F34),-CB71),0),IF(Assumptions!$F33=Assumptions!$P$6,IFERROR(PPMT(Assumptions!$F35/12,CB65,Assumptions!$F31-Assumptions!$F34,(SUM($C81:CB81)+SUM($C91:CA91))),0),0)))</f>
        <v>0</v>
      </c>
      <c r="CC91" s="111">
        <f>IF(Assumptions!$F33=Assumptions!$P$7,IF(CC$60=Assumptions!$F32,-(SUM($C81:CC81)+SUM($C91:CB91)),0),IF(Assumptions!$F33=Assumptions!$P$5,IF(AND(CC$60&gt;=EOMONTH(Assumptions!$F30,Assumptions!$F34),CC$60&lt;=Assumptions!$F32,CC71&gt;0),MAX(-(SUM($C81:CC81))/(Assumptions!$F31-Assumptions!$F34),-CC71),0),IF(Assumptions!$F33=Assumptions!$P$6,IFERROR(PPMT(Assumptions!$F35/12,CC65,Assumptions!$F31-Assumptions!$F34,(SUM($C81:CC81)+SUM($C91:CB91))),0),0)))</f>
        <v>0</v>
      </c>
      <c r="CD91" s="111">
        <f>IF(Assumptions!$F33=Assumptions!$P$7,IF(CD$60=Assumptions!$F32,-(SUM($C81:CD81)+SUM($C91:CC91)),0),IF(Assumptions!$F33=Assumptions!$P$5,IF(AND(CD$60&gt;=EOMONTH(Assumptions!$F30,Assumptions!$F34),CD$60&lt;=Assumptions!$F32,CD71&gt;0),MAX(-(SUM($C81:CD81))/(Assumptions!$F31-Assumptions!$F34),-CD71),0),IF(Assumptions!$F33=Assumptions!$P$6,IFERROR(PPMT(Assumptions!$F35/12,CD65,Assumptions!$F31-Assumptions!$F34,(SUM($C81:CD81)+SUM($C91:CC91))),0),0)))</f>
        <v>0</v>
      </c>
      <c r="CE91" s="111">
        <f>IF(Assumptions!$F33=Assumptions!$P$7,IF(CE$60=Assumptions!$F32,-(SUM($C81:CE81)+SUM($C91:CD91)),0),IF(Assumptions!$F33=Assumptions!$P$5,IF(AND(CE$60&gt;=EOMONTH(Assumptions!$F30,Assumptions!$F34),CE$60&lt;=Assumptions!$F32,CE71&gt;0),MAX(-(SUM($C81:CE81))/(Assumptions!$F31-Assumptions!$F34),-CE71),0),IF(Assumptions!$F33=Assumptions!$P$6,IFERROR(PPMT(Assumptions!$F35/12,CE65,Assumptions!$F31-Assumptions!$F34,(SUM($C81:CE81)+SUM($C91:CD91))),0),0)))</f>
        <v>0</v>
      </c>
      <c r="CF91" s="111">
        <f>IF(Assumptions!$F33=Assumptions!$P$7,IF(CF$60=Assumptions!$F32,-(SUM($C81:CF81)+SUM($C91:CE91)),0),IF(Assumptions!$F33=Assumptions!$P$5,IF(AND(CF$60&gt;=EOMONTH(Assumptions!$F30,Assumptions!$F34),CF$60&lt;=Assumptions!$F32,CF71&gt;0),MAX(-(SUM($C81:CF81))/(Assumptions!$F31-Assumptions!$F34),-CF71),0),IF(Assumptions!$F33=Assumptions!$P$6,IFERROR(PPMT(Assumptions!$F35/12,CF65,Assumptions!$F31-Assumptions!$F34,(SUM($C81:CF81)+SUM($C91:CE91))),0),0)))</f>
        <v>0</v>
      </c>
      <c r="CG91" s="111">
        <f>IF(Assumptions!$F33=Assumptions!$P$7,IF(CG$60=Assumptions!$F32,-(SUM($C81:CG81)+SUM($C91:CF91)),0),IF(Assumptions!$F33=Assumptions!$P$5,IF(AND(CG$60&gt;=EOMONTH(Assumptions!$F30,Assumptions!$F34),CG$60&lt;=Assumptions!$F32,CG71&gt;0),MAX(-(SUM($C81:CG81))/(Assumptions!$F31-Assumptions!$F34),-CG71),0),IF(Assumptions!$F33=Assumptions!$P$6,IFERROR(PPMT(Assumptions!$F35/12,CG65,Assumptions!$F31-Assumptions!$F34,(SUM($C81:CG81)+SUM($C91:CF91))),0),0)))</f>
        <v>0</v>
      </c>
      <c r="CH91" s="111">
        <f>IF(Assumptions!$F33=Assumptions!$P$7,IF(CH$60=Assumptions!$F32,-(SUM($C81:CH81)+SUM($C91:CG91)),0),IF(Assumptions!$F33=Assumptions!$P$5,IF(AND(CH$60&gt;=EOMONTH(Assumptions!$F30,Assumptions!$F34),CH$60&lt;=Assumptions!$F32,CH71&gt;0),MAX(-(SUM($C81:CH81))/(Assumptions!$F31-Assumptions!$F34),-CH71),0),IF(Assumptions!$F33=Assumptions!$P$6,IFERROR(PPMT(Assumptions!$F35/12,CH65,Assumptions!$F31-Assumptions!$F34,(SUM($C81:CH81)+SUM($C91:CG91))),0),0)))</f>
        <v>0</v>
      </c>
      <c r="CI91" s="111">
        <f>IF(Assumptions!$F33=Assumptions!$P$7,IF(CI$60=Assumptions!$F32,-(SUM($C81:CI81)+SUM($C91:CH91)),0),IF(Assumptions!$F33=Assumptions!$P$5,IF(AND(CI$60&gt;=EOMONTH(Assumptions!$F30,Assumptions!$F34),CI$60&lt;=Assumptions!$F32,CI71&gt;0),MAX(-(SUM($C81:CI81))/(Assumptions!$F31-Assumptions!$F34),-CI71),0),IF(Assumptions!$F33=Assumptions!$P$6,IFERROR(PPMT(Assumptions!$F35/12,CI65,Assumptions!$F31-Assumptions!$F34,(SUM($C81:CI81)+SUM($C91:CH91))),0),0)))</f>
        <v>0</v>
      </c>
      <c r="CJ91" s="111">
        <f>IF(Assumptions!$F33=Assumptions!$P$7,IF(CJ$60=Assumptions!$F32,-(SUM($C81:CJ81)+SUM($C91:CI91)),0),IF(Assumptions!$F33=Assumptions!$P$5,IF(AND(CJ$60&gt;=EOMONTH(Assumptions!$F30,Assumptions!$F34),CJ$60&lt;=Assumptions!$F32,CJ71&gt;0),MAX(-(SUM($C81:CJ81))/(Assumptions!$F31-Assumptions!$F34),-CJ71),0),IF(Assumptions!$F33=Assumptions!$P$6,IFERROR(PPMT(Assumptions!$F35/12,CJ65,Assumptions!$F31-Assumptions!$F34,(SUM($C81:CJ81)+SUM($C91:CI91))),0),0)))</f>
        <v>0</v>
      </c>
      <c r="CK91" s="111">
        <f>IF(Assumptions!$F33=Assumptions!$P$7,IF(CK$60=Assumptions!$F32,-(SUM($C81:CK81)+SUM($C91:CJ91)),0),IF(Assumptions!$F33=Assumptions!$P$5,IF(AND(CK$60&gt;=EOMONTH(Assumptions!$F30,Assumptions!$F34),CK$60&lt;=Assumptions!$F32,CK71&gt;0),MAX(-(SUM($C81:CK81))/(Assumptions!$F31-Assumptions!$F34),-CK71),0),IF(Assumptions!$F33=Assumptions!$P$6,IFERROR(PPMT(Assumptions!$F35/12,CK65,Assumptions!$F31-Assumptions!$F34,(SUM($C81:CK81)+SUM($C91:CJ91))),0),0)))</f>
        <v>0</v>
      </c>
      <c r="CL91" s="111">
        <f>IF(Assumptions!$F33=Assumptions!$P$7,IF(CL$60=Assumptions!$F32,-(SUM($C81:CL81)+SUM($C91:CK91)),0),IF(Assumptions!$F33=Assumptions!$P$5,IF(AND(CL$60&gt;=EOMONTH(Assumptions!$F30,Assumptions!$F34),CL$60&lt;=Assumptions!$F32,CL71&gt;0),MAX(-(SUM($C81:CL81))/(Assumptions!$F31-Assumptions!$F34),-CL71),0),IF(Assumptions!$F33=Assumptions!$P$6,IFERROR(PPMT(Assumptions!$F35/12,CL65,Assumptions!$F31-Assumptions!$F34,(SUM($C81:CL81)+SUM($C91:CK91))),0),0)))</f>
        <v>0</v>
      </c>
      <c r="CM91" s="111">
        <f>IF(Assumptions!$F33=Assumptions!$P$7,IF(CM$60=Assumptions!$F32,-(SUM($C81:CM81)+SUM($C91:CL91)),0),IF(Assumptions!$F33=Assumptions!$P$5,IF(AND(CM$60&gt;=EOMONTH(Assumptions!$F30,Assumptions!$F34),CM$60&lt;=Assumptions!$F32,CM71&gt;0),MAX(-(SUM($C81:CM81))/(Assumptions!$F31-Assumptions!$F34),-CM71),0),IF(Assumptions!$F33=Assumptions!$P$6,IFERROR(PPMT(Assumptions!$F35/12,CM65,Assumptions!$F31-Assumptions!$F34,(SUM($C81:CM81)+SUM($C91:CL91))),0),0)))</f>
        <v>0</v>
      </c>
      <c r="CN91" s="111">
        <f>IF(Assumptions!$F33=Assumptions!$P$7,IF(CN$60=Assumptions!$F32,-(SUM($C81:CN81)+SUM($C91:CM91)),0),IF(Assumptions!$F33=Assumptions!$P$5,IF(AND(CN$60&gt;=EOMONTH(Assumptions!$F30,Assumptions!$F34),CN$60&lt;=Assumptions!$F32,CN71&gt;0),MAX(-(SUM($C81:CN81))/(Assumptions!$F31-Assumptions!$F34),-CN71),0),IF(Assumptions!$F33=Assumptions!$P$6,IFERROR(PPMT(Assumptions!$F35/12,CN65,Assumptions!$F31-Assumptions!$F34,(SUM($C81:CN81)+SUM($C91:CM91))),0),0)))</f>
        <v>0</v>
      </c>
      <c r="CO91" s="111">
        <f>IF(Assumptions!$F33=Assumptions!$P$7,IF(CO$60=Assumptions!$F32,-(SUM($C81:CO81)+SUM($C91:CN91)),0),IF(Assumptions!$F33=Assumptions!$P$5,IF(AND(CO$60&gt;=EOMONTH(Assumptions!$F30,Assumptions!$F34),CO$60&lt;=Assumptions!$F32,CO71&gt;0),MAX(-(SUM($C81:CO81))/(Assumptions!$F31-Assumptions!$F34),-CO71),0),IF(Assumptions!$F33=Assumptions!$P$6,IFERROR(PPMT(Assumptions!$F35/12,CO65,Assumptions!$F31-Assumptions!$F34,(SUM($C81:CO81)+SUM($C91:CN91))),0),0)))</f>
        <v>0</v>
      </c>
      <c r="CP91" s="111">
        <f>IF(Assumptions!$F33=Assumptions!$P$7,IF(CP$60=Assumptions!$F32,-(SUM($C81:CP81)+SUM($C91:CO91)),0),IF(Assumptions!$F33=Assumptions!$P$5,IF(AND(CP$60&gt;=EOMONTH(Assumptions!$F30,Assumptions!$F34),CP$60&lt;=Assumptions!$F32,CP71&gt;0),MAX(-(SUM($C81:CP81))/(Assumptions!$F31-Assumptions!$F34),-CP71),0),IF(Assumptions!$F33=Assumptions!$P$6,IFERROR(PPMT(Assumptions!$F35/12,CP65,Assumptions!$F31-Assumptions!$F34,(SUM($C81:CP81)+SUM($C91:CO91))),0),0)))</f>
        <v>0</v>
      </c>
      <c r="CQ91" s="111">
        <f>IF(Assumptions!$F33=Assumptions!$P$7,IF(CQ$60=Assumptions!$F32,-(SUM($C81:CQ81)+SUM($C91:CP91)),0),IF(Assumptions!$F33=Assumptions!$P$5,IF(AND(CQ$60&gt;=EOMONTH(Assumptions!$F30,Assumptions!$F34),CQ$60&lt;=Assumptions!$F32,CQ71&gt;0),MAX(-(SUM($C81:CQ81))/(Assumptions!$F31-Assumptions!$F34),-CQ71),0),IF(Assumptions!$F33=Assumptions!$P$6,IFERROR(PPMT(Assumptions!$F35/12,CQ65,Assumptions!$F31-Assumptions!$F34,(SUM($C81:CQ81)+SUM($C91:CP91))),0),0)))</f>
        <v>0</v>
      </c>
      <c r="CR91" s="111">
        <f>IF(Assumptions!$F33=Assumptions!$P$7,IF(CR$60=Assumptions!$F32,-(SUM($C81:CR81)+SUM($C91:CQ91)),0),IF(Assumptions!$F33=Assumptions!$P$5,IF(AND(CR$60&gt;=EOMONTH(Assumptions!$F30,Assumptions!$F34),CR$60&lt;=Assumptions!$F32,CR71&gt;0),MAX(-(SUM($C81:CR81))/(Assumptions!$F31-Assumptions!$F34),-CR71),0),IF(Assumptions!$F33=Assumptions!$P$6,IFERROR(PPMT(Assumptions!$F35/12,CR65,Assumptions!$F31-Assumptions!$F34,(SUM($C81:CR81)+SUM($C91:CQ91))),0),0)))</f>
        <v>0</v>
      </c>
      <c r="CS91" s="111">
        <f>IF(Assumptions!$F33=Assumptions!$P$7,IF(CS$60=Assumptions!$F32,-(SUM($C81:CS81)+SUM($C91:CR91)),0),IF(Assumptions!$F33=Assumptions!$P$5,IF(AND(CS$60&gt;=EOMONTH(Assumptions!$F30,Assumptions!$F34),CS$60&lt;=Assumptions!$F32,CS71&gt;0),MAX(-(SUM($C81:CS81))/(Assumptions!$F31-Assumptions!$F34),-CS71),0),IF(Assumptions!$F33=Assumptions!$P$6,IFERROR(PPMT(Assumptions!$F35/12,CS65,Assumptions!$F31-Assumptions!$F34,(SUM($C81:CS81)+SUM($C91:CR91))),0),0)))</f>
        <v>0</v>
      </c>
      <c r="CT91" s="111">
        <f>IF(Assumptions!$F33=Assumptions!$P$7,IF(CT$60=Assumptions!$F32,-(SUM($C81:CT81)+SUM($C91:CS91)),0),IF(Assumptions!$F33=Assumptions!$P$5,IF(AND(CT$60&gt;=EOMONTH(Assumptions!$F30,Assumptions!$F34),CT$60&lt;=Assumptions!$F32,CT71&gt;0),MAX(-(SUM($C81:CT81))/(Assumptions!$F31-Assumptions!$F34),-CT71),0),IF(Assumptions!$F33=Assumptions!$P$6,IFERROR(PPMT(Assumptions!$F35/12,CT65,Assumptions!$F31-Assumptions!$F34,(SUM($C81:CT81)+SUM($C91:CS91))),0),0)))</f>
        <v>0</v>
      </c>
      <c r="CU91" s="111">
        <f>IF(Assumptions!$F33=Assumptions!$P$7,IF(CU$60=Assumptions!$F32,-(SUM($C81:CU81)+SUM($C91:CT91)),0),IF(Assumptions!$F33=Assumptions!$P$5,IF(AND(CU$60&gt;=EOMONTH(Assumptions!$F30,Assumptions!$F34),CU$60&lt;=Assumptions!$F32,CU71&gt;0),MAX(-(SUM($C81:CU81))/(Assumptions!$F31-Assumptions!$F34),-CU71),0),IF(Assumptions!$F33=Assumptions!$P$6,IFERROR(PPMT(Assumptions!$F35/12,CU65,Assumptions!$F31-Assumptions!$F34,(SUM($C81:CU81)+SUM($C91:CT91))),0),0)))</f>
        <v>0</v>
      </c>
      <c r="CV91" s="197"/>
      <c r="CW91" s="197"/>
      <c r="CX91" s="197"/>
      <c r="CY91" s="197"/>
      <c r="CZ91" s="197"/>
      <c r="DA91" s="197"/>
      <c r="DB91" s="197"/>
      <c r="DC91" s="197"/>
    </row>
    <row r="92" spans="2:107" s="28" customFormat="1" outlineLevel="1">
      <c r="B92" s="151"/>
      <c r="C92" s="205"/>
      <c r="D92" s="206"/>
      <c r="E92" s="206"/>
      <c r="F92" s="206"/>
      <c r="G92" s="206"/>
      <c r="H92" s="206"/>
      <c r="I92" s="206"/>
      <c r="J92" s="206"/>
      <c r="K92" s="206"/>
      <c r="L92" s="206"/>
      <c r="M92" s="206"/>
      <c r="N92" s="206"/>
      <c r="O92" s="206"/>
      <c r="P92" s="206"/>
      <c r="Q92" s="206"/>
      <c r="R92" s="206"/>
      <c r="S92" s="206"/>
      <c r="T92" s="206"/>
      <c r="U92" s="206"/>
      <c r="V92" s="206"/>
      <c r="W92" s="206"/>
      <c r="X92" s="206"/>
      <c r="Y92" s="206"/>
      <c r="Z92" s="206"/>
      <c r="AA92" s="206"/>
      <c r="AB92" s="206"/>
      <c r="AC92" s="206"/>
      <c r="AD92" s="206"/>
      <c r="AE92" s="206"/>
      <c r="AF92" s="206"/>
      <c r="AG92" s="206"/>
      <c r="AH92" s="206"/>
      <c r="AI92" s="206"/>
      <c r="AJ92" s="206"/>
      <c r="AK92" s="206"/>
      <c r="AL92" s="206"/>
      <c r="AM92" s="206"/>
      <c r="AN92" s="206"/>
      <c r="AO92" s="206"/>
      <c r="AP92" s="206"/>
      <c r="AQ92" s="206"/>
      <c r="AR92" s="206"/>
      <c r="AS92" s="206"/>
      <c r="AT92" s="206"/>
      <c r="AU92" s="206"/>
      <c r="AV92" s="206"/>
      <c r="AW92" s="206"/>
      <c r="AX92" s="206"/>
      <c r="AY92" s="206"/>
      <c r="AZ92" s="206"/>
      <c r="BA92" s="206"/>
      <c r="BB92" s="206"/>
      <c r="BC92" s="206"/>
      <c r="BD92" s="206"/>
      <c r="BE92" s="206"/>
      <c r="BF92" s="206"/>
      <c r="BG92" s="206"/>
      <c r="BH92" s="206"/>
      <c r="BI92" s="206"/>
      <c r="BJ92" s="206"/>
      <c r="BK92" s="206"/>
      <c r="BL92" s="206"/>
      <c r="BM92" s="206"/>
      <c r="BN92" s="206"/>
      <c r="BO92" s="206"/>
      <c r="BP92" s="206"/>
      <c r="BQ92" s="206"/>
      <c r="BR92" s="206"/>
      <c r="BS92" s="206"/>
      <c r="BT92" s="206"/>
      <c r="BU92" s="206"/>
      <c r="BV92" s="206"/>
      <c r="BW92" s="206"/>
      <c r="BX92" s="206"/>
      <c r="BY92" s="206"/>
      <c r="BZ92" s="206"/>
      <c r="CA92" s="206"/>
      <c r="CB92" s="206"/>
      <c r="CC92" s="206"/>
      <c r="CD92" s="206"/>
      <c r="CE92" s="206"/>
      <c r="CF92" s="206"/>
      <c r="CG92" s="206"/>
      <c r="CH92" s="206"/>
      <c r="CI92" s="206"/>
      <c r="CJ92" s="206"/>
      <c r="CK92" s="206"/>
      <c r="CL92" s="206"/>
      <c r="CM92" s="206"/>
      <c r="CN92" s="206"/>
      <c r="CO92" s="206"/>
      <c r="CP92" s="206"/>
      <c r="CQ92" s="206"/>
      <c r="CR92" s="206"/>
      <c r="CS92" s="206"/>
      <c r="CT92" s="206"/>
      <c r="CU92" s="206"/>
      <c r="CV92" s="197"/>
      <c r="CW92" s="197"/>
      <c r="CX92" s="197"/>
      <c r="CY92" s="197"/>
      <c r="CZ92" s="197"/>
      <c r="DA92" s="197"/>
      <c r="DB92" s="197"/>
      <c r="DC92" s="197"/>
    </row>
    <row r="93" spans="2:107" s="28" customFormat="1" outlineLevel="1">
      <c r="B93" s="217" t="s">
        <v>92</v>
      </c>
      <c r="C93" s="208"/>
      <c r="D93" s="209">
        <f t="shared" ref="D93:AI93" si="194">SUM(D94:D97)</f>
        <v>0</v>
      </c>
      <c r="E93" s="209">
        <f t="shared" si="194"/>
        <v>0</v>
      </c>
      <c r="F93" s="209">
        <f t="shared" si="194"/>
        <v>0</v>
      </c>
      <c r="G93" s="209">
        <f t="shared" si="194"/>
        <v>0</v>
      </c>
      <c r="H93" s="209">
        <f t="shared" si="194"/>
        <v>0</v>
      </c>
      <c r="I93" s="209">
        <f t="shared" si="194"/>
        <v>0</v>
      </c>
      <c r="J93" s="209">
        <f t="shared" si="194"/>
        <v>0</v>
      </c>
      <c r="K93" s="209">
        <f t="shared" si="194"/>
        <v>0</v>
      </c>
      <c r="L93" s="209">
        <f t="shared" si="194"/>
        <v>0</v>
      </c>
      <c r="M93" s="209">
        <f t="shared" si="194"/>
        <v>0</v>
      </c>
      <c r="N93" s="209">
        <f t="shared" si="194"/>
        <v>0</v>
      </c>
      <c r="O93" s="209">
        <f t="shared" si="194"/>
        <v>0</v>
      </c>
      <c r="P93" s="209">
        <f t="shared" si="194"/>
        <v>0</v>
      </c>
      <c r="Q93" s="209">
        <f t="shared" si="194"/>
        <v>0</v>
      </c>
      <c r="R93" s="209">
        <f t="shared" si="194"/>
        <v>0</v>
      </c>
      <c r="S93" s="209">
        <f t="shared" si="194"/>
        <v>0</v>
      </c>
      <c r="T93" s="209">
        <f t="shared" si="194"/>
        <v>0</v>
      </c>
      <c r="U93" s="209">
        <f t="shared" si="194"/>
        <v>0</v>
      </c>
      <c r="V93" s="209">
        <f t="shared" si="194"/>
        <v>0</v>
      </c>
      <c r="W93" s="209">
        <f t="shared" si="194"/>
        <v>0</v>
      </c>
      <c r="X93" s="209">
        <f t="shared" si="194"/>
        <v>0</v>
      </c>
      <c r="Y93" s="209">
        <f t="shared" si="194"/>
        <v>0</v>
      </c>
      <c r="Z93" s="209">
        <f t="shared" si="194"/>
        <v>0</v>
      </c>
      <c r="AA93" s="209">
        <f t="shared" si="194"/>
        <v>0</v>
      </c>
      <c r="AB93" s="209">
        <f t="shared" si="194"/>
        <v>0</v>
      </c>
      <c r="AC93" s="209">
        <f t="shared" si="194"/>
        <v>0</v>
      </c>
      <c r="AD93" s="209">
        <f t="shared" si="194"/>
        <v>0</v>
      </c>
      <c r="AE93" s="209">
        <f t="shared" si="194"/>
        <v>0</v>
      </c>
      <c r="AF93" s="209">
        <f t="shared" si="194"/>
        <v>0</v>
      </c>
      <c r="AG93" s="209">
        <f t="shared" si="194"/>
        <v>0</v>
      </c>
      <c r="AH93" s="209">
        <f t="shared" si="194"/>
        <v>0</v>
      </c>
      <c r="AI93" s="209">
        <f t="shared" si="194"/>
        <v>0</v>
      </c>
      <c r="AJ93" s="209">
        <f t="shared" ref="AJ93:BO93" si="195">SUM(AJ94:AJ97)</f>
        <v>0</v>
      </c>
      <c r="AK93" s="209">
        <f t="shared" si="195"/>
        <v>0</v>
      </c>
      <c r="AL93" s="209">
        <f t="shared" si="195"/>
        <v>0</v>
      </c>
      <c r="AM93" s="209">
        <f t="shared" si="195"/>
        <v>0</v>
      </c>
      <c r="AN93" s="209">
        <f t="shared" si="195"/>
        <v>0</v>
      </c>
      <c r="AO93" s="209">
        <f t="shared" si="195"/>
        <v>0</v>
      </c>
      <c r="AP93" s="209">
        <f t="shared" si="195"/>
        <v>0</v>
      </c>
      <c r="AQ93" s="209">
        <f t="shared" si="195"/>
        <v>0</v>
      </c>
      <c r="AR93" s="209">
        <f t="shared" si="195"/>
        <v>0</v>
      </c>
      <c r="AS93" s="209">
        <f t="shared" si="195"/>
        <v>0</v>
      </c>
      <c r="AT93" s="209">
        <f t="shared" si="195"/>
        <v>0</v>
      </c>
      <c r="AU93" s="209">
        <f t="shared" si="195"/>
        <v>0</v>
      </c>
      <c r="AV93" s="209">
        <f t="shared" si="195"/>
        <v>0</v>
      </c>
      <c r="AW93" s="209">
        <f t="shared" si="195"/>
        <v>0</v>
      </c>
      <c r="AX93" s="209">
        <f t="shared" si="195"/>
        <v>0</v>
      </c>
      <c r="AY93" s="209">
        <f t="shared" si="195"/>
        <v>0</v>
      </c>
      <c r="AZ93" s="209">
        <f t="shared" si="195"/>
        <v>0</v>
      </c>
      <c r="BA93" s="209">
        <f t="shared" si="195"/>
        <v>0</v>
      </c>
      <c r="BB93" s="209">
        <f t="shared" si="195"/>
        <v>0</v>
      </c>
      <c r="BC93" s="209">
        <f t="shared" si="195"/>
        <v>0</v>
      </c>
      <c r="BD93" s="209">
        <f t="shared" si="195"/>
        <v>0</v>
      </c>
      <c r="BE93" s="209">
        <f t="shared" si="195"/>
        <v>0</v>
      </c>
      <c r="BF93" s="209">
        <f t="shared" si="195"/>
        <v>0</v>
      </c>
      <c r="BG93" s="209">
        <f t="shared" si="195"/>
        <v>0</v>
      </c>
      <c r="BH93" s="209">
        <f t="shared" si="195"/>
        <v>0</v>
      </c>
      <c r="BI93" s="209">
        <f t="shared" si="195"/>
        <v>0</v>
      </c>
      <c r="BJ93" s="209">
        <f t="shared" si="195"/>
        <v>0</v>
      </c>
      <c r="BK93" s="209">
        <f t="shared" si="195"/>
        <v>0</v>
      </c>
      <c r="BL93" s="209">
        <f t="shared" si="195"/>
        <v>0</v>
      </c>
      <c r="BM93" s="209">
        <f t="shared" si="195"/>
        <v>0</v>
      </c>
      <c r="BN93" s="209">
        <f t="shared" si="195"/>
        <v>0</v>
      </c>
      <c r="BO93" s="209">
        <f t="shared" si="195"/>
        <v>0</v>
      </c>
      <c r="BP93" s="209">
        <f t="shared" ref="BP93:CU93" si="196">SUM(BP94:BP97)</f>
        <v>0</v>
      </c>
      <c r="BQ93" s="209">
        <f t="shared" si="196"/>
        <v>0</v>
      </c>
      <c r="BR93" s="209">
        <f t="shared" si="196"/>
        <v>0</v>
      </c>
      <c r="BS93" s="209">
        <f t="shared" si="196"/>
        <v>0</v>
      </c>
      <c r="BT93" s="209">
        <f t="shared" si="196"/>
        <v>0</v>
      </c>
      <c r="BU93" s="209">
        <f t="shared" si="196"/>
        <v>0</v>
      </c>
      <c r="BV93" s="209">
        <f t="shared" si="196"/>
        <v>0</v>
      </c>
      <c r="BW93" s="209">
        <f t="shared" si="196"/>
        <v>0</v>
      </c>
      <c r="BX93" s="209">
        <f t="shared" si="196"/>
        <v>0</v>
      </c>
      <c r="BY93" s="209">
        <f t="shared" si="196"/>
        <v>0</v>
      </c>
      <c r="BZ93" s="209">
        <f t="shared" si="196"/>
        <v>0</v>
      </c>
      <c r="CA93" s="209">
        <f t="shared" si="196"/>
        <v>0</v>
      </c>
      <c r="CB93" s="209">
        <f t="shared" si="196"/>
        <v>0</v>
      </c>
      <c r="CC93" s="209">
        <f t="shared" si="196"/>
        <v>0</v>
      </c>
      <c r="CD93" s="209">
        <f t="shared" si="196"/>
        <v>0</v>
      </c>
      <c r="CE93" s="209">
        <f t="shared" si="196"/>
        <v>0</v>
      </c>
      <c r="CF93" s="209">
        <f t="shared" si="196"/>
        <v>0</v>
      </c>
      <c r="CG93" s="209">
        <f t="shared" si="196"/>
        <v>0</v>
      </c>
      <c r="CH93" s="209">
        <f t="shared" si="196"/>
        <v>0</v>
      </c>
      <c r="CI93" s="209">
        <f t="shared" si="196"/>
        <v>0</v>
      </c>
      <c r="CJ93" s="209">
        <f t="shared" si="196"/>
        <v>0</v>
      </c>
      <c r="CK93" s="209">
        <f t="shared" si="196"/>
        <v>0</v>
      </c>
      <c r="CL93" s="209">
        <f t="shared" si="196"/>
        <v>0</v>
      </c>
      <c r="CM93" s="209">
        <f t="shared" si="196"/>
        <v>0</v>
      </c>
      <c r="CN93" s="209">
        <f t="shared" si="196"/>
        <v>0</v>
      </c>
      <c r="CO93" s="209">
        <f t="shared" si="196"/>
        <v>0</v>
      </c>
      <c r="CP93" s="209">
        <f t="shared" si="196"/>
        <v>0</v>
      </c>
      <c r="CQ93" s="209">
        <f t="shared" si="196"/>
        <v>0</v>
      </c>
      <c r="CR93" s="209">
        <f t="shared" si="196"/>
        <v>0</v>
      </c>
      <c r="CS93" s="209">
        <f t="shared" si="196"/>
        <v>0</v>
      </c>
      <c r="CT93" s="209">
        <f t="shared" si="196"/>
        <v>0</v>
      </c>
      <c r="CU93" s="209">
        <f t="shared" si="196"/>
        <v>0</v>
      </c>
      <c r="CV93" s="197"/>
      <c r="CW93" s="197"/>
      <c r="CX93" s="197"/>
      <c r="CY93" s="197"/>
      <c r="CZ93" s="197"/>
      <c r="DA93" s="197"/>
      <c r="DB93" s="197"/>
      <c r="DC93" s="197"/>
    </row>
    <row r="94" spans="2:107" s="28" customFormat="1" outlineLevel="1">
      <c r="B94" s="149" t="str">
        <f>B89</f>
        <v>SaaS Phase</v>
      </c>
      <c r="C94" s="203"/>
      <c r="D94" s="111">
        <f>ROUND(IF(AND(Assumptions!$D$33=Assumptions!$P$6,D63&gt;0),IPMT(Assumptions!$D$35/12,D63,Assumptions!$D$31-Assumptions!$D$34,SUM($C79:D79)+SUM($C89:C89)),-(SUM($C79:D79)+SUM($C89:C89))*Assumptions!$D$35/12),5)</f>
        <v>0</v>
      </c>
      <c r="E94" s="111">
        <f>ROUND(IF(AND(Assumptions!$D$33=Assumptions!$P$6,E63&gt;0),IPMT(Assumptions!$D$35/12,E63,Assumptions!$D$31-Assumptions!$D$34,SUM($C79:E79)+SUM($C89:D89)),-(SUM($C79:E79)+SUM($C89:D89))*Assumptions!$D$35/12),5)</f>
        <v>0</v>
      </c>
      <c r="F94" s="111">
        <f>ROUND(IF(AND(Assumptions!$D$33=Assumptions!$P$6,F63&gt;0),IPMT(Assumptions!$D$35/12,F63,Assumptions!$D$31-Assumptions!$D$34,SUM($C79:F79)+SUM($C89:E89)),-(SUM($C79:F79)+SUM($C89:E89))*Assumptions!$D$35/12),5)</f>
        <v>0</v>
      </c>
      <c r="G94" s="111">
        <f>ROUND(IF(AND(Assumptions!$D$33=Assumptions!$P$6,G63&gt;0),IPMT(Assumptions!$D$35/12,G63,Assumptions!$D$31-Assumptions!$D$34,SUM($C79:G79)+SUM($C89:F89)),-(SUM($C79:G79)+SUM($C89:F89))*Assumptions!$D$35/12),5)</f>
        <v>0</v>
      </c>
      <c r="H94" s="111">
        <f>ROUND(IF(AND(Assumptions!$D$33=Assumptions!$P$6,H63&gt;0),IPMT(Assumptions!$D$35/12,H63,Assumptions!$D$31-Assumptions!$D$34,SUM($C79:H79)+SUM($C89:G89)),-(SUM($C79:H79)+SUM($C89:G89))*Assumptions!$D$35/12),5)</f>
        <v>0</v>
      </c>
      <c r="I94" s="111">
        <f>ROUND(IF(AND(Assumptions!$D$33=Assumptions!$P$6,I63&gt;0),IPMT(Assumptions!$D$35/12,I63,Assumptions!$D$31-Assumptions!$D$34,SUM($C79:I79)+SUM($C89:H89)),-(SUM($C79:I79)+SUM($C89:H89))*Assumptions!$D$35/12),5)</f>
        <v>0</v>
      </c>
      <c r="J94" s="111">
        <f>ROUND(IF(AND(Assumptions!$D$33=Assumptions!$P$6,J63&gt;0),IPMT(Assumptions!$D$35/12,J63,Assumptions!$D$31-Assumptions!$D$34,SUM($C79:J79)+SUM($C89:I89)),-(SUM($C79:J79)+SUM($C89:I89))*Assumptions!$D$35/12),5)</f>
        <v>0</v>
      </c>
      <c r="K94" s="111">
        <f>ROUND(IF(AND(Assumptions!$D$33=Assumptions!$P$6,K63&gt;0),IPMT(Assumptions!$D$35/12,K63,Assumptions!$D$31-Assumptions!$D$34,SUM($C79:K79)+SUM($C89:J89)),-(SUM($C79:K79)+SUM($C89:J89))*Assumptions!$D$35/12),5)</f>
        <v>0</v>
      </c>
      <c r="L94" s="111">
        <f>ROUND(IF(AND(Assumptions!$D$33=Assumptions!$P$6,L63&gt;0),IPMT(Assumptions!$D$35/12,L63,Assumptions!$D$31-Assumptions!$D$34,SUM($C79:L79)+SUM($C89:K89)),-(SUM($C79:L79)+SUM($C89:K89))*Assumptions!$D$35/12),5)</f>
        <v>0</v>
      </c>
      <c r="M94" s="111">
        <f>ROUND(IF(AND(Assumptions!$D$33=Assumptions!$P$6,M63&gt;0),IPMT(Assumptions!$D$35/12,M63,Assumptions!$D$31-Assumptions!$D$34,SUM($C79:M79)+SUM($C89:L89)),-(SUM($C79:M79)+SUM($C89:L89))*Assumptions!$D$35/12),5)</f>
        <v>0</v>
      </c>
      <c r="N94" s="111">
        <f>ROUND(IF(AND(Assumptions!$D$33=Assumptions!$P$6,N63&gt;0),IPMT(Assumptions!$D$35/12,N63,Assumptions!$D$31-Assumptions!$D$34,SUM($C79:N79)+SUM($C89:M89)),-(SUM($C79:N79)+SUM($C89:M89))*Assumptions!$D$35/12),5)</f>
        <v>0</v>
      </c>
      <c r="O94" s="111">
        <f>ROUND(IF(AND(Assumptions!$D$33=Assumptions!$P$6,O63&gt;0),IPMT(Assumptions!$D$35/12,O63,Assumptions!$D$31-Assumptions!$D$34,SUM($C79:O79)+SUM($C89:N89)),-(SUM($C79:O79)+SUM($C89:N89))*Assumptions!$D$35/12),5)</f>
        <v>0</v>
      </c>
      <c r="P94" s="111">
        <f>ROUND(IF(AND(Assumptions!$D$33=Assumptions!$P$6,P63&gt;0),IPMT(Assumptions!$D$35/12,P63,Assumptions!$D$31-Assumptions!$D$34,SUM($C79:P79)+SUM($C89:O89)),-(SUM($C79:P79)+SUM($C89:O89))*Assumptions!$D$35/12),5)</f>
        <v>0</v>
      </c>
      <c r="Q94" s="111">
        <f>ROUND(IF(AND(Assumptions!$D$33=Assumptions!$P$6,Q63&gt;0),IPMT(Assumptions!$D$35/12,Q63,Assumptions!$D$31-Assumptions!$D$34,SUM($C79:Q79)+SUM($C89:P89)),-(SUM($C79:Q79)+SUM($C89:P89))*Assumptions!$D$35/12),5)</f>
        <v>0</v>
      </c>
      <c r="R94" s="111">
        <f>ROUND(IF(AND(Assumptions!$D$33=Assumptions!$P$6,R63&gt;0),IPMT(Assumptions!$D$35/12,R63,Assumptions!$D$31-Assumptions!$D$34,SUM($C79:R79)+SUM($C89:Q89)),-(SUM($C79:R79)+SUM($C89:Q89))*Assumptions!$D$35/12),5)</f>
        <v>0</v>
      </c>
      <c r="S94" s="111">
        <f>ROUND(IF(AND(Assumptions!$D$33=Assumptions!$P$6,S63&gt;0),IPMT(Assumptions!$D$35/12,S63,Assumptions!$D$31-Assumptions!$D$34,SUM($C79:S79)+SUM($C89:R89)),-(SUM($C79:S79)+SUM($C89:R89))*Assumptions!$D$35/12),5)</f>
        <v>0</v>
      </c>
      <c r="T94" s="111">
        <f>ROUND(IF(AND(Assumptions!$D$33=Assumptions!$P$6,T63&gt;0),IPMT(Assumptions!$D$35/12,T63,Assumptions!$D$31-Assumptions!$D$34,SUM($C79:T79)+SUM($C89:S89)),-(SUM($C79:T79)+SUM($C89:S89))*Assumptions!$D$35/12),5)</f>
        <v>0</v>
      </c>
      <c r="U94" s="111">
        <f>ROUND(IF(AND(Assumptions!$D$33=Assumptions!$P$6,U63&gt;0),IPMT(Assumptions!$D$35/12,U63,Assumptions!$D$31-Assumptions!$D$34,SUM($C79:U79)+SUM($C89:T89)),-(SUM($C79:U79)+SUM($C89:T89))*Assumptions!$D$35/12),5)</f>
        <v>0</v>
      </c>
      <c r="V94" s="111">
        <f>ROUND(IF(AND(Assumptions!$D$33=Assumptions!$P$6,V63&gt;0),IPMT(Assumptions!$D$35/12,V63,Assumptions!$D$31-Assumptions!$D$34,SUM($C79:V79)+SUM($C89:U89)),-(SUM($C79:V79)+SUM($C89:U89))*Assumptions!$D$35/12),5)</f>
        <v>0</v>
      </c>
      <c r="W94" s="111">
        <f>ROUND(IF(AND(Assumptions!$D$33=Assumptions!$P$6,W63&gt;0),IPMT(Assumptions!$D$35/12,W63,Assumptions!$D$31-Assumptions!$D$34,SUM($C79:W79)+SUM($C89:V89)),-(SUM($C79:W79)+SUM($C89:V89))*Assumptions!$D$35/12),5)</f>
        <v>0</v>
      </c>
      <c r="X94" s="111">
        <f>ROUND(IF(AND(Assumptions!$D$33=Assumptions!$P$6,X63&gt;0),IPMT(Assumptions!$D$35/12,X63,Assumptions!$D$31-Assumptions!$D$34,SUM($C79:X79)+SUM($C89:W89)),-(SUM($C79:X79)+SUM($C89:W89))*Assumptions!$D$35/12),5)</f>
        <v>0</v>
      </c>
      <c r="Y94" s="111">
        <f>ROUND(IF(AND(Assumptions!$D$33=Assumptions!$P$6,Y63&gt;0),IPMT(Assumptions!$D$35/12,Y63,Assumptions!$D$31-Assumptions!$D$34,SUM($C79:Y79)+SUM($C89:X89)),-(SUM($C79:Y79)+SUM($C89:X89))*Assumptions!$D$35/12),5)</f>
        <v>0</v>
      </c>
      <c r="Z94" s="111">
        <f>ROUND(IF(AND(Assumptions!$D$33=Assumptions!$P$6,Z63&gt;0),IPMT(Assumptions!$D$35/12,Z63,Assumptions!$D$31-Assumptions!$D$34,SUM($C79:Z79)+SUM($C89:Y89)),-(SUM($C79:Z79)+SUM($C89:Y89))*Assumptions!$D$35/12),5)</f>
        <v>0</v>
      </c>
      <c r="AA94" s="111">
        <f>ROUND(IF(AND(Assumptions!$D$33=Assumptions!$P$6,AA63&gt;0),IPMT(Assumptions!$D$35/12,AA63,Assumptions!$D$31-Assumptions!$D$34,SUM($C79:AA79)+SUM($C89:Z89)),-(SUM($C79:AA79)+SUM($C89:Z89))*Assumptions!$D$35/12),5)</f>
        <v>0</v>
      </c>
      <c r="AB94" s="111">
        <f>ROUND(IF(AND(Assumptions!$D$33=Assumptions!$P$6,AB63&gt;0),IPMT(Assumptions!$D$35/12,AB63,Assumptions!$D$31-Assumptions!$D$34,SUM($C79:AB79)+SUM($C89:AA89)),-(SUM($C79:AB79)+SUM($C89:AA89))*Assumptions!$D$35/12),5)</f>
        <v>0</v>
      </c>
      <c r="AC94" s="111">
        <f>ROUND(IF(AND(Assumptions!$D$33=Assumptions!$P$6,AC63&gt;0),IPMT(Assumptions!$D$35/12,AC63,Assumptions!$D$31-Assumptions!$D$34,SUM($C79:AC79)+SUM($C89:AB89)),-(SUM($C79:AC79)+SUM($C89:AB89))*Assumptions!$D$35/12),5)</f>
        <v>0</v>
      </c>
      <c r="AD94" s="111">
        <f>ROUND(IF(AND(Assumptions!$D$33=Assumptions!$P$6,AD63&gt;0),IPMT(Assumptions!$D$35/12,AD63,Assumptions!$D$31-Assumptions!$D$34,SUM($C79:AD79)+SUM($C89:AC89)),-(SUM($C79:AD79)+SUM($C89:AC89))*Assumptions!$D$35/12),5)</f>
        <v>0</v>
      </c>
      <c r="AE94" s="111">
        <f>ROUND(IF(AND(Assumptions!$D$33=Assumptions!$P$6,AE63&gt;0),IPMT(Assumptions!$D$35/12,AE63,Assumptions!$D$31-Assumptions!$D$34,SUM($C79:AE79)+SUM($C89:AD89)),-(SUM($C79:AE79)+SUM($C89:AD89))*Assumptions!$D$35/12),5)</f>
        <v>0</v>
      </c>
      <c r="AF94" s="111">
        <f>ROUND(IF(AND(Assumptions!$D$33=Assumptions!$P$6,AF63&gt;0),IPMT(Assumptions!$D$35/12,AF63,Assumptions!$D$31-Assumptions!$D$34,SUM($C79:AF79)+SUM($C89:AE89)),-(SUM($C79:AF79)+SUM($C89:AE89))*Assumptions!$D$35/12),5)</f>
        <v>0</v>
      </c>
      <c r="AG94" s="111">
        <f>ROUND(IF(AND(Assumptions!$D$33=Assumptions!$P$6,AG63&gt;0),IPMT(Assumptions!$D$35/12,AG63,Assumptions!$D$31-Assumptions!$D$34,SUM($C79:AG79)+SUM($C89:AF89)),-(SUM($C79:AG79)+SUM($C89:AF89))*Assumptions!$D$35/12),5)</f>
        <v>0</v>
      </c>
      <c r="AH94" s="111">
        <f>ROUND(IF(AND(Assumptions!$D$33=Assumptions!$P$6,AH63&gt;0),IPMT(Assumptions!$D$35/12,AH63,Assumptions!$D$31-Assumptions!$D$34,SUM($C79:AH79)+SUM($C89:AG89)),-(SUM($C79:AH79)+SUM($C89:AG89))*Assumptions!$D$35/12),5)</f>
        <v>0</v>
      </c>
      <c r="AI94" s="111">
        <f>ROUND(IF(AND(Assumptions!$D$33=Assumptions!$P$6,AI63&gt;0),IPMT(Assumptions!$D$35/12,AI63,Assumptions!$D$31-Assumptions!$D$34,SUM($C79:AI79)+SUM($C89:AH89)),-(SUM($C79:AI79)+SUM($C89:AH89))*Assumptions!$D$35/12),5)</f>
        <v>0</v>
      </c>
      <c r="AJ94" s="111">
        <f>ROUND(IF(AND(Assumptions!$D$33=Assumptions!$P$6,AJ63&gt;0),IPMT(Assumptions!$D$35/12,AJ63,Assumptions!$D$31-Assumptions!$D$34,SUM($C79:AJ79)+SUM($C89:AI89)),-(SUM($C79:AJ79)+SUM($C89:AI89))*Assumptions!$D$35/12),5)</f>
        <v>0</v>
      </c>
      <c r="AK94" s="111">
        <f>ROUND(IF(AND(Assumptions!$D$33=Assumptions!$P$6,AK63&gt;0),IPMT(Assumptions!$D$35/12,AK63,Assumptions!$D$31-Assumptions!$D$34,SUM($C79:AK79)+SUM($C89:AJ89)),-(SUM($C79:AK79)+SUM($C89:AJ89))*Assumptions!$D$35/12),5)</f>
        <v>0</v>
      </c>
      <c r="AL94" s="111">
        <f>ROUND(IF(AND(Assumptions!$D$33=Assumptions!$P$6,AL63&gt;0),IPMT(Assumptions!$D$35/12,AL63,Assumptions!$D$31-Assumptions!$D$34,SUM($C79:AL79)+SUM($C89:AK89)),-(SUM($C79:AL79)+SUM($C89:AK89))*Assumptions!$D$35/12),5)</f>
        <v>0</v>
      </c>
      <c r="AM94" s="111">
        <f>ROUND(IF(AND(Assumptions!$D$33=Assumptions!$P$6,AM63&gt;0),IPMT(Assumptions!$D$35/12,AM63,Assumptions!$D$31-Assumptions!$D$34,SUM($C79:AM79)+SUM($C89:AL89)),-(SUM($C79:AM79)+SUM($C89:AL89))*Assumptions!$D$35/12),5)</f>
        <v>0</v>
      </c>
      <c r="AN94" s="111">
        <f>ROUND(IF(AND(Assumptions!$D$33=Assumptions!$P$6,AN63&gt;0),IPMT(Assumptions!$D$35/12,AN63,Assumptions!$D$31-Assumptions!$D$34,SUM($C79:AN79)+SUM($C89:AM89)),-(SUM($C79:AN79)+SUM($C89:AM89))*Assumptions!$D$35/12),5)</f>
        <v>0</v>
      </c>
      <c r="AO94" s="111">
        <f>ROUND(IF(AND(Assumptions!$D$33=Assumptions!$P$6,AO63&gt;0),IPMT(Assumptions!$D$35/12,AO63,Assumptions!$D$31-Assumptions!$D$34,SUM($C79:AO79)+SUM($C89:AN89)),-(SUM($C79:AO79)+SUM($C89:AN89))*Assumptions!$D$35/12),5)</f>
        <v>0</v>
      </c>
      <c r="AP94" s="111">
        <f>ROUND(IF(AND(Assumptions!$D$33=Assumptions!$P$6,AP63&gt;0),IPMT(Assumptions!$D$35/12,AP63,Assumptions!$D$31-Assumptions!$D$34,SUM($C79:AP79)+SUM($C89:AO89)),-(SUM($C79:AP79)+SUM($C89:AO89))*Assumptions!$D$35/12),5)</f>
        <v>0</v>
      </c>
      <c r="AQ94" s="111">
        <f>ROUND(IF(AND(Assumptions!$D$33=Assumptions!$P$6,AQ63&gt;0),IPMT(Assumptions!$D$35/12,AQ63,Assumptions!$D$31-Assumptions!$D$34,SUM($C79:AQ79)+SUM($C89:AP89)),-(SUM($C79:AQ79)+SUM($C89:AP89))*Assumptions!$D$35/12),5)</f>
        <v>0</v>
      </c>
      <c r="AR94" s="111">
        <f>ROUND(IF(AND(Assumptions!$D$33=Assumptions!$P$6,AR63&gt;0),IPMT(Assumptions!$D$35/12,AR63,Assumptions!$D$31-Assumptions!$D$34,SUM($C79:AR79)+SUM($C89:AQ89)),-(SUM($C79:AR79)+SUM($C89:AQ89))*Assumptions!$D$35/12),5)</f>
        <v>0</v>
      </c>
      <c r="AS94" s="111">
        <f>ROUND(IF(AND(Assumptions!$D$33=Assumptions!$P$6,AS63&gt;0),IPMT(Assumptions!$D$35/12,AS63,Assumptions!$D$31-Assumptions!$D$34,SUM($C79:AS79)+SUM($C89:AR89)),-(SUM($C79:AS79)+SUM($C89:AR89))*Assumptions!$D$35/12),5)</f>
        <v>0</v>
      </c>
      <c r="AT94" s="111">
        <f>ROUND(IF(AND(Assumptions!$D$33=Assumptions!$P$6,AT63&gt;0),IPMT(Assumptions!$D$35/12,AT63,Assumptions!$D$31-Assumptions!$D$34,SUM($C79:AT79)+SUM($C89:AS89)),-(SUM($C79:AT79)+SUM($C89:AS89))*Assumptions!$D$35/12),5)</f>
        <v>0</v>
      </c>
      <c r="AU94" s="111">
        <f>ROUND(IF(AND(Assumptions!$D$33=Assumptions!$P$6,AU63&gt;0),IPMT(Assumptions!$D$35/12,AU63,Assumptions!$D$31-Assumptions!$D$34,SUM($C79:AU79)+SUM($C89:AT89)),-(SUM($C79:AU79)+SUM($C89:AT89))*Assumptions!$D$35/12),5)</f>
        <v>0</v>
      </c>
      <c r="AV94" s="111">
        <f>ROUND(IF(AND(Assumptions!$D$33=Assumptions!$P$6,AV63&gt;0),IPMT(Assumptions!$D$35/12,AV63,Assumptions!$D$31-Assumptions!$D$34,SUM($C79:AV79)+SUM($C89:AU89)),-(SUM($C79:AV79)+SUM($C89:AU89))*Assumptions!$D$35/12),5)</f>
        <v>0</v>
      </c>
      <c r="AW94" s="111">
        <f>ROUND(IF(AND(Assumptions!$D$33=Assumptions!$P$6,AW63&gt;0),IPMT(Assumptions!$D$35/12,AW63,Assumptions!$D$31-Assumptions!$D$34,SUM($C79:AW79)+SUM($C89:AV89)),-(SUM($C79:AW79)+SUM($C89:AV89))*Assumptions!$D$35/12),5)</f>
        <v>0</v>
      </c>
      <c r="AX94" s="111">
        <f>ROUND(IF(AND(Assumptions!$D$33=Assumptions!$P$6,AX63&gt;0),IPMT(Assumptions!$D$35/12,AX63,Assumptions!$D$31-Assumptions!$D$34,SUM($C79:AX79)+SUM($C89:AW89)),-(SUM($C79:AX79)+SUM($C89:AW89))*Assumptions!$D$35/12),5)</f>
        <v>0</v>
      </c>
      <c r="AY94" s="111">
        <f>ROUND(IF(AND(Assumptions!$D$33=Assumptions!$P$6,AY63&gt;0),IPMT(Assumptions!$D$35/12,AY63,Assumptions!$D$31-Assumptions!$D$34,SUM($C79:AY79)+SUM($C89:AX89)),-(SUM($C79:AY79)+SUM($C89:AX89))*Assumptions!$D$35/12),5)</f>
        <v>0</v>
      </c>
      <c r="AZ94" s="111">
        <f>ROUND(IF(AND(Assumptions!$D$33=Assumptions!$P$6,AZ63&gt;0),IPMT(Assumptions!$D$35/12,AZ63,Assumptions!$D$31-Assumptions!$D$34,SUM($C79:AZ79)+SUM($C89:AY89)),-(SUM($C79:AZ79)+SUM($C89:AY89))*Assumptions!$D$35/12),5)</f>
        <v>0</v>
      </c>
      <c r="BA94" s="111">
        <f>ROUND(IF(AND(Assumptions!$D$33=Assumptions!$P$6,BA63&gt;0),IPMT(Assumptions!$D$35/12,BA63,Assumptions!$D$31-Assumptions!$D$34,SUM($C79:BA79)+SUM($C89:AZ89)),-(SUM($C79:BA79)+SUM($C89:AZ89))*Assumptions!$D$35/12),5)</f>
        <v>0</v>
      </c>
      <c r="BB94" s="111">
        <f>ROUND(IF(AND(Assumptions!$D$33=Assumptions!$P$6,BB63&gt;0),IPMT(Assumptions!$D$35/12,BB63,Assumptions!$D$31-Assumptions!$D$34,SUM($C79:BB79)+SUM($C89:BA89)),-(SUM($C79:BB79)+SUM($C89:BA89))*Assumptions!$D$35/12),5)</f>
        <v>0</v>
      </c>
      <c r="BC94" s="111">
        <f>ROUND(IF(AND(Assumptions!$D$33=Assumptions!$P$6,BC63&gt;0),IPMT(Assumptions!$D$35/12,BC63,Assumptions!$D$31-Assumptions!$D$34,SUM($C79:BC79)+SUM($C89:BB89)),-(SUM($C79:BC79)+SUM($C89:BB89))*Assumptions!$D$35/12),5)</f>
        <v>0</v>
      </c>
      <c r="BD94" s="111">
        <f>ROUND(IF(AND(Assumptions!$D$33=Assumptions!$P$6,BD63&gt;0),IPMT(Assumptions!$D$35/12,BD63,Assumptions!$D$31-Assumptions!$D$34,SUM($C79:BD79)+SUM($C89:BC89)),-(SUM($C79:BD79)+SUM($C89:BC89))*Assumptions!$D$35/12),5)</f>
        <v>0</v>
      </c>
      <c r="BE94" s="111">
        <f>ROUND(IF(AND(Assumptions!$D$33=Assumptions!$P$6,BE63&gt;0),IPMT(Assumptions!$D$35/12,BE63,Assumptions!$D$31-Assumptions!$D$34,SUM($C79:BE79)+SUM($C89:BD89)),-(SUM($C79:BE79)+SUM($C89:BD89))*Assumptions!$D$35/12),5)</f>
        <v>0</v>
      </c>
      <c r="BF94" s="111">
        <f>ROUND(IF(AND(Assumptions!$D$33=Assumptions!$P$6,BF63&gt;0),IPMT(Assumptions!$D$35/12,BF63,Assumptions!$D$31-Assumptions!$D$34,SUM($C79:BF79)+SUM($C89:BE89)),-(SUM($C79:BF79)+SUM($C89:BE89))*Assumptions!$D$35/12),5)</f>
        <v>0</v>
      </c>
      <c r="BG94" s="111">
        <f>ROUND(IF(AND(Assumptions!$D$33=Assumptions!$P$6,BG63&gt;0),IPMT(Assumptions!$D$35/12,BG63,Assumptions!$D$31-Assumptions!$D$34,SUM($C79:BG79)+SUM($C89:BF89)),-(SUM($C79:BG79)+SUM($C89:BF89))*Assumptions!$D$35/12),5)</f>
        <v>0</v>
      </c>
      <c r="BH94" s="111">
        <f>ROUND(IF(AND(Assumptions!$D$33=Assumptions!$P$6,BH63&gt;0),IPMT(Assumptions!$D$35/12,BH63,Assumptions!$D$31-Assumptions!$D$34,SUM($C79:BH79)+SUM($C89:BG89)),-(SUM($C79:BH79)+SUM($C89:BG89))*Assumptions!$D$35/12),5)</f>
        <v>0</v>
      </c>
      <c r="BI94" s="111">
        <f>ROUND(IF(AND(Assumptions!$D$33=Assumptions!$P$6,BI63&gt;0),IPMT(Assumptions!$D$35/12,BI63,Assumptions!$D$31-Assumptions!$D$34,SUM($C79:BI79)+SUM($C89:BH89)),-(SUM($C79:BI79)+SUM($C89:BH89))*Assumptions!$D$35/12),5)</f>
        <v>0</v>
      </c>
      <c r="BJ94" s="111">
        <f>ROUND(IF(AND(Assumptions!$D$33=Assumptions!$P$6,BJ63&gt;0),IPMT(Assumptions!$D$35/12,BJ63,Assumptions!$D$31-Assumptions!$D$34,SUM($C79:BJ79)+SUM($C89:BI89)),-(SUM($C79:BJ79)+SUM($C89:BI89))*Assumptions!$D$35/12),5)</f>
        <v>0</v>
      </c>
      <c r="BK94" s="111">
        <f>ROUND(IF(AND(Assumptions!$D$33=Assumptions!$P$6,BK63&gt;0),IPMT(Assumptions!$D$35/12,BK63,Assumptions!$D$31-Assumptions!$D$34,SUM($C79:BK79)+SUM($C89:BJ89)),-(SUM($C79:BK79)+SUM($C89:BJ89))*Assumptions!$D$35/12),5)</f>
        <v>0</v>
      </c>
      <c r="BL94" s="111">
        <f>ROUND(IF(AND(Assumptions!$D$33=Assumptions!$P$6,BL63&gt;0),IPMT(Assumptions!$D$35/12,BL63,Assumptions!$D$31-Assumptions!$D$34,SUM($C79:BL79)+SUM($C89:BK89)),-(SUM($C79:BL79)+SUM($C89:BK89))*Assumptions!$D$35/12),5)</f>
        <v>0</v>
      </c>
      <c r="BM94" s="111">
        <f>ROUND(IF(AND(Assumptions!$D$33=Assumptions!$P$6,BM63&gt;0),IPMT(Assumptions!$D$35/12,BM63,Assumptions!$D$31-Assumptions!$D$34,SUM($C79:BM79)+SUM($C89:BL89)),-(SUM($C79:BM79)+SUM($C89:BL89))*Assumptions!$D$35/12),5)</f>
        <v>0</v>
      </c>
      <c r="BN94" s="111">
        <f>ROUND(IF(AND(Assumptions!$D$33=Assumptions!$P$6,BN63&gt;0),IPMT(Assumptions!$D$35/12,BN63,Assumptions!$D$31-Assumptions!$D$34,SUM($C79:BN79)+SUM($C89:BM89)),-(SUM($C79:BN79)+SUM($C89:BM89))*Assumptions!$D$35/12),5)</f>
        <v>0</v>
      </c>
      <c r="BO94" s="111">
        <f>ROUND(IF(AND(Assumptions!$D$33=Assumptions!$P$6,BO63&gt;0),IPMT(Assumptions!$D$35/12,BO63,Assumptions!$D$31-Assumptions!$D$34,SUM($C79:BO79)+SUM($C89:BN89)),-(SUM($C79:BO79)+SUM($C89:BN89))*Assumptions!$D$35/12),5)</f>
        <v>0</v>
      </c>
      <c r="BP94" s="111">
        <f>ROUND(IF(AND(Assumptions!$D$33=Assumptions!$P$6,BP63&gt;0),IPMT(Assumptions!$D$35/12,BP63,Assumptions!$D$31-Assumptions!$D$34,SUM($C79:BP79)+SUM($C89:BO89)),-(SUM($C79:BP79)+SUM($C89:BO89))*Assumptions!$D$35/12),5)</f>
        <v>0</v>
      </c>
      <c r="BQ94" s="111">
        <f>ROUND(IF(AND(Assumptions!$D$33=Assumptions!$P$6,BQ63&gt;0),IPMT(Assumptions!$D$35/12,BQ63,Assumptions!$D$31-Assumptions!$D$34,SUM($C79:BQ79)+SUM($C89:BP89)),-(SUM($C79:BQ79)+SUM($C89:BP89))*Assumptions!$D$35/12),5)</f>
        <v>0</v>
      </c>
      <c r="BR94" s="111">
        <f>ROUND(IF(AND(Assumptions!$D$33=Assumptions!$P$6,BR63&gt;0),IPMT(Assumptions!$D$35/12,BR63,Assumptions!$D$31-Assumptions!$D$34,SUM($C79:BR79)+SUM($C89:BQ89)),-(SUM($C79:BR79)+SUM($C89:BQ89))*Assumptions!$D$35/12),5)</f>
        <v>0</v>
      </c>
      <c r="BS94" s="111">
        <f>ROUND(IF(AND(Assumptions!$D$33=Assumptions!$P$6,BS63&gt;0),IPMT(Assumptions!$D$35/12,BS63,Assumptions!$D$31-Assumptions!$D$34,SUM($C79:BS79)+SUM($C89:BR89)),-(SUM($C79:BS79)+SUM($C89:BR89))*Assumptions!$D$35/12),5)</f>
        <v>0</v>
      </c>
      <c r="BT94" s="111">
        <f>ROUND(IF(AND(Assumptions!$D$33=Assumptions!$P$6,BT63&gt;0),IPMT(Assumptions!$D$35/12,BT63,Assumptions!$D$31-Assumptions!$D$34,SUM($C79:BT79)+SUM($C89:BS89)),-(SUM($C79:BT79)+SUM($C89:BS89))*Assumptions!$D$35/12),5)</f>
        <v>0</v>
      </c>
      <c r="BU94" s="111">
        <f>ROUND(IF(AND(Assumptions!$D$33=Assumptions!$P$6,BU63&gt;0),IPMT(Assumptions!$D$35/12,BU63,Assumptions!$D$31-Assumptions!$D$34,SUM($C79:BU79)+SUM($C89:BT89)),-(SUM($C79:BU79)+SUM($C89:BT89))*Assumptions!$D$35/12),5)</f>
        <v>0</v>
      </c>
      <c r="BV94" s="111">
        <f>ROUND(IF(AND(Assumptions!$D$33=Assumptions!$P$6,BV63&gt;0),IPMT(Assumptions!$D$35/12,BV63,Assumptions!$D$31-Assumptions!$D$34,SUM($C79:BV79)+SUM($C89:BU89)),-(SUM($C79:BV79)+SUM($C89:BU89))*Assumptions!$D$35/12),5)</f>
        <v>0</v>
      </c>
      <c r="BW94" s="111">
        <f>ROUND(IF(AND(Assumptions!$D$33=Assumptions!$P$6,BW63&gt;0),IPMT(Assumptions!$D$35/12,BW63,Assumptions!$D$31-Assumptions!$D$34,SUM($C79:BW79)+SUM($C89:BV89)),-(SUM($C79:BW79)+SUM($C89:BV89))*Assumptions!$D$35/12),5)</f>
        <v>0</v>
      </c>
      <c r="BX94" s="111">
        <f>ROUND(IF(AND(Assumptions!$D$33=Assumptions!$P$6,BX63&gt;0),IPMT(Assumptions!$D$35/12,BX63,Assumptions!$D$31-Assumptions!$D$34,SUM($C79:BX79)+SUM($C89:BW89)),-(SUM($C79:BX79)+SUM($C89:BW89))*Assumptions!$D$35/12),5)</f>
        <v>0</v>
      </c>
      <c r="BY94" s="111">
        <f>ROUND(IF(AND(Assumptions!$D$33=Assumptions!$P$6,BY63&gt;0),IPMT(Assumptions!$D$35/12,BY63,Assumptions!$D$31-Assumptions!$D$34,SUM($C79:BY79)+SUM($C89:BX89)),-(SUM($C79:BY79)+SUM($C89:BX89))*Assumptions!$D$35/12),5)</f>
        <v>0</v>
      </c>
      <c r="BZ94" s="111">
        <f>ROUND(IF(AND(Assumptions!$D$33=Assumptions!$P$6,BZ63&gt;0),IPMT(Assumptions!$D$35/12,BZ63,Assumptions!$D$31-Assumptions!$D$34,SUM($C79:BZ79)+SUM($C89:BY89)),-(SUM($C79:BZ79)+SUM($C89:BY89))*Assumptions!$D$35/12),5)</f>
        <v>0</v>
      </c>
      <c r="CA94" s="111">
        <f>ROUND(IF(AND(Assumptions!$D$33=Assumptions!$P$6,CA63&gt;0),IPMT(Assumptions!$D$35/12,CA63,Assumptions!$D$31-Assumptions!$D$34,SUM($C79:CA79)+SUM($C89:BZ89)),-(SUM($C79:CA79)+SUM($C89:BZ89))*Assumptions!$D$35/12),5)</f>
        <v>0</v>
      </c>
      <c r="CB94" s="111">
        <f>ROUND(IF(AND(Assumptions!$D$33=Assumptions!$P$6,CB63&gt;0),IPMT(Assumptions!$D$35/12,CB63,Assumptions!$D$31-Assumptions!$D$34,SUM($C79:CB79)+SUM($C89:CA89)),-(SUM($C79:CB79)+SUM($C89:CA89))*Assumptions!$D$35/12),5)</f>
        <v>0</v>
      </c>
      <c r="CC94" s="111">
        <f>ROUND(IF(AND(Assumptions!$D$33=Assumptions!$P$6,CC63&gt;0),IPMT(Assumptions!$D$35/12,CC63,Assumptions!$D$31-Assumptions!$D$34,SUM($C79:CC79)+SUM($C89:CB89)),-(SUM($C79:CC79)+SUM($C89:CB89))*Assumptions!$D$35/12),5)</f>
        <v>0</v>
      </c>
      <c r="CD94" s="111">
        <f>ROUND(IF(AND(Assumptions!$D$33=Assumptions!$P$6,CD63&gt;0),IPMT(Assumptions!$D$35/12,CD63,Assumptions!$D$31-Assumptions!$D$34,SUM($C79:CD79)+SUM($C89:CC89)),-(SUM($C79:CD79)+SUM($C89:CC89))*Assumptions!$D$35/12),5)</f>
        <v>0</v>
      </c>
      <c r="CE94" s="111">
        <f>ROUND(IF(AND(Assumptions!$D$33=Assumptions!$P$6,CE63&gt;0),IPMT(Assumptions!$D$35/12,CE63,Assumptions!$D$31-Assumptions!$D$34,SUM($C79:CE79)+SUM($C89:CD89)),-(SUM($C79:CE79)+SUM($C89:CD89))*Assumptions!$D$35/12),5)</f>
        <v>0</v>
      </c>
      <c r="CF94" s="111">
        <f>ROUND(IF(AND(Assumptions!$D$33=Assumptions!$P$6,CF63&gt;0),IPMT(Assumptions!$D$35/12,CF63,Assumptions!$D$31-Assumptions!$D$34,SUM($C79:CF79)+SUM($C89:CE89)),-(SUM($C79:CF79)+SUM($C89:CE89))*Assumptions!$D$35/12),5)</f>
        <v>0</v>
      </c>
      <c r="CG94" s="111">
        <f>ROUND(IF(AND(Assumptions!$D$33=Assumptions!$P$6,CG63&gt;0),IPMT(Assumptions!$D$35/12,CG63,Assumptions!$D$31-Assumptions!$D$34,SUM($C79:CG79)+SUM($C89:CF89)),-(SUM($C79:CG79)+SUM($C89:CF89))*Assumptions!$D$35/12),5)</f>
        <v>0</v>
      </c>
      <c r="CH94" s="111">
        <f>ROUND(IF(AND(Assumptions!$D$33=Assumptions!$P$6,CH63&gt;0),IPMT(Assumptions!$D$35/12,CH63,Assumptions!$D$31-Assumptions!$D$34,SUM($C79:CH79)+SUM($C89:CG89)),-(SUM($C79:CH79)+SUM($C89:CG89))*Assumptions!$D$35/12),5)</f>
        <v>0</v>
      </c>
      <c r="CI94" s="111">
        <f>ROUND(IF(AND(Assumptions!$D$33=Assumptions!$P$6,CI63&gt;0),IPMT(Assumptions!$D$35/12,CI63,Assumptions!$D$31-Assumptions!$D$34,SUM($C79:CI79)+SUM($C89:CH89)),-(SUM($C79:CI79)+SUM($C89:CH89))*Assumptions!$D$35/12),5)</f>
        <v>0</v>
      </c>
      <c r="CJ94" s="111">
        <f>ROUND(IF(AND(Assumptions!$D$33=Assumptions!$P$6,CJ63&gt;0),IPMT(Assumptions!$D$35/12,CJ63,Assumptions!$D$31-Assumptions!$D$34,SUM($C79:CJ79)+SUM($C89:CI89)),-(SUM($C79:CJ79)+SUM($C89:CI89))*Assumptions!$D$35/12),5)</f>
        <v>0</v>
      </c>
      <c r="CK94" s="111">
        <f>ROUND(IF(AND(Assumptions!$D$33=Assumptions!$P$6,CK63&gt;0),IPMT(Assumptions!$D$35/12,CK63,Assumptions!$D$31-Assumptions!$D$34,SUM($C79:CK79)+SUM($C89:CJ89)),-(SUM($C79:CK79)+SUM($C89:CJ89))*Assumptions!$D$35/12),5)</f>
        <v>0</v>
      </c>
      <c r="CL94" s="111">
        <f>ROUND(IF(AND(Assumptions!$D$33=Assumptions!$P$6,CL63&gt;0),IPMT(Assumptions!$D$35/12,CL63,Assumptions!$D$31-Assumptions!$D$34,SUM($C79:CL79)+SUM($C89:CK89)),-(SUM($C79:CL79)+SUM($C89:CK89))*Assumptions!$D$35/12),5)</f>
        <v>0</v>
      </c>
      <c r="CM94" s="111">
        <f>ROUND(IF(AND(Assumptions!$D$33=Assumptions!$P$6,CM63&gt;0),IPMT(Assumptions!$D$35/12,CM63,Assumptions!$D$31-Assumptions!$D$34,SUM($C79:CM79)+SUM($C89:CL89)),-(SUM($C79:CM79)+SUM($C89:CL89))*Assumptions!$D$35/12),5)</f>
        <v>0</v>
      </c>
      <c r="CN94" s="111">
        <f>ROUND(IF(AND(Assumptions!$D$33=Assumptions!$P$6,CN63&gt;0),IPMT(Assumptions!$D$35/12,CN63,Assumptions!$D$31-Assumptions!$D$34,SUM($C79:CN79)+SUM($C89:CM89)),-(SUM($C79:CN79)+SUM($C89:CM89))*Assumptions!$D$35/12),5)</f>
        <v>0</v>
      </c>
      <c r="CO94" s="111">
        <f>ROUND(IF(AND(Assumptions!$D$33=Assumptions!$P$6,CO63&gt;0),IPMT(Assumptions!$D$35/12,CO63,Assumptions!$D$31-Assumptions!$D$34,SUM($C79:CO79)+SUM($C89:CN89)),-(SUM($C79:CO79)+SUM($C89:CN89))*Assumptions!$D$35/12),5)</f>
        <v>0</v>
      </c>
      <c r="CP94" s="111">
        <f>ROUND(IF(AND(Assumptions!$D$33=Assumptions!$P$6,CP63&gt;0),IPMT(Assumptions!$D$35/12,CP63,Assumptions!$D$31-Assumptions!$D$34,SUM($C79:CP79)+SUM($C89:CO89)),-(SUM($C79:CP79)+SUM($C89:CO89))*Assumptions!$D$35/12),5)</f>
        <v>0</v>
      </c>
      <c r="CQ94" s="111">
        <f>ROUND(IF(AND(Assumptions!$D$33=Assumptions!$P$6,CQ63&gt;0),IPMT(Assumptions!$D$35/12,CQ63,Assumptions!$D$31-Assumptions!$D$34,SUM($C79:CQ79)+SUM($C89:CP89)),-(SUM($C79:CQ79)+SUM($C89:CP89))*Assumptions!$D$35/12),5)</f>
        <v>0</v>
      </c>
      <c r="CR94" s="111">
        <f>ROUND(IF(AND(Assumptions!$D$33=Assumptions!$P$6,CR63&gt;0),IPMT(Assumptions!$D$35/12,CR63,Assumptions!$D$31-Assumptions!$D$34,SUM($C79:CR79)+SUM($C89:CQ89)),-(SUM($C79:CR79)+SUM($C89:CQ89))*Assumptions!$D$35/12),5)</f>
        <v>0</v>
      </c>
      <c r="CS94" s="111">
        <f>ROUND(IF(AND(Assumptions!$D$33=Assumptions!$P$6,CS63&gt;0),IPMT(Assumptions!$D$35/12,CS63,Assumptions!$D$31-Assumptions!$D$34,SUM($C79:CS79)+SUM($C89:CR89)),-(SUM($C79:CS79)+SUM($C89:CR89))*Assumptions!$D$35/12),5)</f>
        <v>0</v>
      </c>
      <c r="CT94" s="111">
        <f>ROUND(IF(AND(Assumptions!$D$33=Assumptions!$P$6,CT63&gt;0),IPMT(Assumptions!$D$35/12,CT63,Assumptions!$D$31-Assumptions!$D$34,SUM($C79:CT79)+SUM($C89:CS89)),-(SUM($C79:CT79)+SUM($C89:CS89))*Assumptions!$D$35/12),5)</f>
        <v>0</v>
      </c>
      <c r="CU94" s="111">
        <f>ROUND(IF(AND(Assumptions!$D$33=Assumptions!$P$6,CU63&gt;0),IPMT(Assumptions!$D$35/12,CU63,Assumptions!$D$31-Assumptions!$D$34,SUM($C79:CU79)+SUM($C89:CT89)),-(SUM($C79:CU79)+SUM($C89:CT89))*Assumptions!$D$35/12),5)</f>
        <v>0</v>
      </c>
      <c r="CV94" s="197"/>
      <c r="CW94" s="197"/>
      <c r="CX94" s="197"/>
      <c r="CY94" s="197"/>
      <c r="CZ94" s="197"/>
      <c r="DA94" s="197"/>
      <c r="DB94" s="197"/>
      <c r="DC94" s="197"/>
    </row>
    <row r="95" spans="2:107" s="28" customFormat="1" outlineLevel="1">
      <c r="B95" s="149" t="str">
        <f t="shared" ref="B95:B96" si="197">B90</f>
        <v>PaaS Phase</v>
      </c>
      <c r="C95" s="203"/>
      <c r="D95" s="111">
        <f>ROUND(IF(AND(Assumptions!$E$33=Assumptions!$P$6,D64&gt;0),IPMT(Assumptions!$E$35/12,D64,Assumptions!$E$31-Assumptions!$E$34,SUM($C80:D80)+SUM($C90:C90)),-(SUM($C80:D80)+SUM($C90:C90))*Assumptions!$E$35/12),5)</f>
        <v>0</v>
      </c>
      <c r="E95" s="111">
        <f>ROUND(IF(AND(Assumptions!$E$33=Assumptions!$P$6,E64&gt;0),IPMT(Assumptions!$E$35/12,E64,Assumptions!$E$31-Assumptions!$E$34,SUM($C80:E80)+SUM($C90:D90)),-(SUM($C80:E80)+SUM($C90:D90))*Assumptions!$E$35/12),5)</f>
        <v>0</v>
      </c>
      <c r="F95" s="111">
        <f>ROUND(IF(AND(Assumptions!$E$33=Assumptions!$P$6,F64&gt;0),IPMT(Assumptions!$E$35/12,F64,Assumptions!$E$31-Assumptions!$E$34,SUM($C80:F80)+SUM($C90:E90)),-(SUM($C80:F80)+SUM($C90:E90))*Assumptions!$E$35/12),5)</f>
        <v>0</v>
      </c>
      <c r="G95" s="111">
        <f>ROUND(IF(AND(Assumptions!$E$33=Assumptions!$P$6,G64&gt;0),IPMT(Assumptions!$E$35/12,G64,Assumptions!$E$31-Assumptions!$E$34,SUM($C80:G80)+SUM($C90:F90)),-(SUM($C80:G80)+SUM($C90:F90))*Assumptions!$E$35/12),5)</f>
        <v>0</v>
      </c>
      <c r="H95" s="111">
        <f>ROUND(IF(AND(Assumptions!$E$33=Assumptions!$P$6,H64&gt;0),IPMT(Assumptions!$E$35/12,H64,Assumptions!$E$31-Assumptions!$E$34,SUM($C80:H80)+SUM($C90:G90)),-(SUM($C80:H80)+SUM($C90:G90))*Assumptions!$E$35/12),5)</f>
        <v>0</v>
      </c>
      <c r="I95" s="111">
        <f>ROUND(IF(AND(Assumptions!$E$33=Assumptions!$P$6,I64&gt;0),IPMT(Assumptions!$E$35/12,I64,Assumptions!$E$31-Assumptions!$E$34,SUM($C80:I80)+SUM($C90:H90)),-(SUM($C80:I80)+SUM($C90:H90))*Assumptions!$E$35/12),5)</f>
        <v>0</v>
      </c>
      <c r="J95" s="111">
        <f>ROUND(IF(AND(Assumptions!$E$33=Assumptions!$P$6,J64&gt;0),IPMT(Assumptions!$E$35/12,J64,Assumptions!$E$31-Assumptions!$E$34,SUM($C80:J80)+SUM($C90:I90)),-(SUM($C80:J80)+SUM($C90:I90))*Assumptions!$E$35/12),5)</f>
        <v>0</v>
      </c>
      <c r="K95" s="111">
        <f>ROUND(IF(AND(Assumptions!$E$33=Assumptions!$P$6,K64&gt;0),IPMT(Assumptions!$E$35/12,K64,Assumptions!$E$31-Assumptions!$E$34,SUM($C80:K80)+SUM($C90:J90)),-(SUM($C80:K80)+SUM($C90:J90))*Assumptions!$E$35/12),5)</f>
        <v>0</v>
      </c>
      <c r="L95" s="111">
        <f>ROUND(IF(AND(Assumptions!$E$33=Assumptions!$P$6,L64&gt;0),IPMT(Assumptions!$E$35/12,L64,Assumptions!$E$31-Assumptions!$E$34,SUM($C80:L80)+SUM($C90:K90)),-(SUM($C80:L80)+SUM($C90:K90))*Assumptions!$E$35/12),5)</f>
        <v>0</v>
      </c>
      <c r="M95" s="111">
        <f>ROUND(IF(AND(Assumptions!$E$33=Assumptions!$P$6,M64&gt;0),IPMT(Assumptions!$E$35/12,M64,Assumptions!$E$31-Assumptions!$E$34,SUM($C80:M80)+SUM($C90:L90)),-(SUM($C80:M80)+SUM($C90:L90))*Assumptions!$E$35/12),5)</f>
        <v>0</v>
      </c>
      <c r="N95" s="111">
        <f>ROUND(IF(AND(Assumptions!$E$33=Assumptions!$P$6,N64&gt;0),IPMT(Assumptions!$E$35/12,N64,Assumptions!$E$31-Assumptions!$E$34,SUM($C80:N80)+SUM($C90:M90)),-(SUM($C80:N80)+SUM($C90:M90))*Assumptions!$E$35/12),5)</f>
        <v>0</v>
      </c>
      <c r="O95" s="111">
        <f>ROUND(IF(AND(Assumptions!$E$33=Assumptions!$P$6,O64&gt;0),IPMT(Assumptions!$E$35/12,O64,Assumptions!$E$31-Assumptions!$E$34,SUM($C80:O80)+SUM($C90:N90)),-(SUM($C80:O80)+SUM($C90:N90))*Assumptions!$E$35/12),5)</f>
        <v>0</v>
      </c>
      <c r="P95" s="111">
        <f>ROUND(IF(AND(Assumptions!$E$33=Assumptions!$P$6,P64&gt;0),IPMT(Assumptions!$E$35/12,P64,Assumptions!$E$31-Assumptions!$E$34,SUM($C80:P80)+SUM($C90:O90)),-(SUM($C80:P80)+SUM($C90:O90))*Assumptions!$E$35/12),5)</f>
        <v>0</v>
      </c>
      <c r="Q95" s="111">
        <f>ROUND(IF(AND(Assumptions!$E$33=Assumptions!$P$6,Q64&gt;0),IPMT(Assumptions!$E$35/12,Q64,Assumptions!$E$31-Assumptions!$E$34,SUM($C80:Q80)+SUM($C90:P90)),-(SUM($C80:Q80)+SUM($C90:P90))*Assumptions!$E$35/12),5)</f>
        <v>0</v>
      </c>
      <c r="R95" s="111">
        <f>ROUND(IF(AND(Assumptions!$E$33=Assumptions!$P$6,R64&gt;0),IPMT(Assumptions!$E$35/12,R64,Assumptions!$E$31-Assumptions!$E$34,SUM($C80:R80)+SUM($C90:Q90)),-(SUM($C80:R80)+SUM($C90:Q90))*Assumptions!$E$35/12),5)</f>
        <v>0</v>
      </c>
      <c r="S95" s="111">
        <f>ROUND(IF(AND(Assumptions!$E$33=Assumptions!$P$6,S64&gt;0),IPMT(Assumptions!$E$35/12,S64,Assumptions!$E$31-Assumptions!$E$34,SUM($C80:S80)+SUM($C90:R90)),-(SUM($C80:S80)+SUM($C90:R90))*Assumptions!$E$35/12),5)</f>
        <v>0</v>
      </c>
      <c r="T95" s="111">
        <f>ROUND(IF(AND(Assumptions!$E$33=Assumptions!$P$6,T64&gt;0),IPMT(Assumptions!$E$35/12,T64,Assumptions!$E$31-Assumptions!$E$34,SUM($C80:T80)+SUM($C90:S90)),-(SUM($C80:T80)+SUM($C90:S90))*Assumptions!$E$35/12),5)</f>
        <v>0</v>
      </c>
      <c r="U95" s="111">
        <f>ROUND(IF(AND(Assumptions!$E$33=Assumptions!$P$6,U64&gt;0),IPMT(Assumptions!$E$35/12,U64,Assumptions!$E$31-Assumptions!$E$34,SUM($C80:U80)+SUM($C90:T90)),-(SUM($C80:U80)+SUM($C90:T90))*Assumptions!$E$35/12),5)</f>
        <v>0</v>
      </c>
      <c r="V95" s="111">
        <f>ROUND(IF(AND(Assumptions!$E$33=Assumptions!$P$6,V64&gt;0),IPMT(Assumptions!$E$35/12,V64,Assumptions!$E$31-Assumptions!$E$34,SUM($C80:V80)+SUM($C90:U90)),-(SUM($C80:V80)+SUM($C90:U90))*Assumptions!$E$35/12),5)</f>
        <v>0</v>
      </c>
      <c r="W95" s="111">
        <f>ROUND(IF(AND(Assumptions!$E$33=Assumptions!$P$6,W64&gt;0),IPMT(Assumptions!$E$35/12,W64,Assumptions!$E$31-Assumptions!$E$34,SUM($C80:W80)+SUM($C90:V90)),-(SUM($C80:W80)+SUM($C90:V90))*Assumptions!$E$35/12),5)</f>
        <v>0</v>
      </c>
      <c r="X95" s="111">
        <f>ROUND(IF(AND(Assumptions!$E$33=Assumptions!$P$6,X64&gt;0),IPMT(Assumptions!$E$35/12,X64,Assumptions!$E$31-Assumptions!$E$34,SUM($C80:X80)+SUM($C90:W90)),-(SUM($C80:X80)+SUM($C90:W90))*Assumptions!$E$35/12),5)</f>
        <v>0</v>
      </c>
      <c r="Y95" s="111">
        <f>ROUND(IF(AND(Assumptions!$E$33=Assumptions!$P$6,Y64&gt;0),IPMT(Assumptions!$E$35/12,Y64,Assumptions!$E$31-Assumptions!$E$34,SUM($C80:Y80)+SUM($C90:X90)),-(SUM($C80:Y80)+SUM($C90:X90))*Assumptions!$E$35/12),5)</f>
        <v>0</v>
      </c>
      <c r="Z95" s="111">
        <f>ROUND(IF(AND(Assumptions!$E$33=Assumptions!$P$6,Z64&gt;0),IPMT(Assumptions!$E$35/12,Z64,Assumptions!$E$31-Assumptions!$E$34,SUM($C80:Z80)+SUM($C90:Y90)),-(SUM($C80:Z80)+SUM($C90:Y90))*Assumptions!$E$35/12),5)</f>
        <v>0</v>
      </c>
      <c r="AA95" s="111">
        <f>ROUND(IF(AND(Assumptions!$E$33=Assumptions!$P$6,AA64&gt;0),IPMT(Assumptions!$E$35/12,AA64,Assumptions!$E$31-Assumptions!$E$34,SUM($C80:AA80)+SUM($C90:Z90)),-(SUM($C80:AA80)+SUM($C90:Z90))*Assumptions!$E$35/12),5)</f>
        <v>0</v>
      </c>
      <c r="AB95" s="111">
        <f>ROUND(IF(AND(Assumptions!$E$33=Assumptions!$P$6,AB64&gt;0),IPMT(Assumptions!$E$35/12,AB64,Assumptions!$E$31-Assumptions!$E$34,SUM($C80:AB80)+SUM($C90:AA90)),-(SUM($C80:AB80)+SUM($C90:AA90))*Assumptions!$E$35/12),5)</f>
        <v>0</v>
      </c>
      <c r="AC95" s="111">
        <f>ROUND(IF(AND(Assumptions!$E$33=Assumptions!$P$6,AC64&gt;0),IPMT(Assumptions!$E$35/12,AC64,Assumptions!$E$31-Assumptions!$E$34,SUM($C80:AC80)+SUM($C90:AB90)),-(SUM($C80:AC80)+SUM($C90:AB90))*Assumptions!$E$35/12),5)</f>
        <v>0</v>
      </c>
      <c r="AD95" s="111">
        <f>ROUND(IF(AND(Assumptions!$E$33=Assumptions!$P$6,AD64&gt;0),IPMT(Assumptions!$E$35/12,AD64,Assumptions!$E$31-Assumptions!$E$34,SUM($C80:AD80)+SUM($C90:AC90)),-(SUM($C80:AD80)+SUM($C90:AC90))*Assumptions!$E$35/12),5)</f>
        <v>0</v>
      </c>
      <c r="AE95" s="111">
        <f>ROUND(IF(AND(Assumptions!$E$33=Assumptions!$P$6,AE64&gt;0),IPMT(Assumptions!$E$35/12,AE64,Assumptions!$E$31-Assumptions!$E$34,SUM($C80:AE80)+SUM($C90:AD90)),-(SUM($C80:AE80)+SUM($C90:AD90))*Assumptions!$E$35/12),5)</f>
        <v>0</v>
      </c>
      <c r="AF95" s="111">
        <f>ROUND(IF(AND(Assumptions!$E$33=Assumptions!$P$6,AF64&gt;0),IPMT(Assumptions!$E$35/12,AF64,Assumptions!$E$31-Assumptions!$E$34,SUM($C80:AF80)+SUM($C90:AE90)),-(SUM($C80:AF80)+SUM($C90:AE90))*Assumptions!$E$35/12),5)</f>
        <v>0</v>
      </c>
      <c r="AG95" s="111">
        <f>ROUND(IF(AND(Assumptions!$E$33=Assumptions!$P$6,AG64&gt;0),IPMT(Assumptions!$E$35/12,AG64,Assumptions!$E$31-Assumptions!$E$34,SUM($C80:AG80)+SUM($C90:AF90)),-(SUM($C80:AG80)+SUM($C90:AF90))*Assumptions!$E$35/12),5)</f>
        <v>0</v>
      </c>
      <c r="AH95" s="111">
        <f>ROUND(IF(AND(Assumptions!$E$33=Assumptions!$P$6,AH64&gt;0),IPMT(Assumptions!$E$35/12,AH64,Assumptions!$E$31-Assumptions!$E$34,SUM($C80:AH80)+SUM($C90:AG90)),-(SUM($C80:AH80)+SUM($C90:AG90))*Assumptions!$E$35/12),5)</f>
        <v>0</v>
      </c>
      <c r="AI95" s="111">
        <f>ROUND(IF(AND(Assumptions!$E$33=Assumptions!$P$6,AI64&gt;0),IPMT(Assumptions!$E$35/12,AI64,Assumptions!$E$31-Assumptions!$E$34,SUM($C80:AI80)+SUM($C90:AH90)),-(SUM($C80:AI80)+SUM($C90:AH90))*Assumptions!$E$35/12),5)</f>
        <v>0</v>
      </c>
      <c r="AJ95" s="111">
        <f>ROUND(IF(AND(Assumptions!$E$33=Assumptions!$P$6,AJ64&gt;0),IPMT(Assumptions!$E$35/12,AJ64,Assumptions!$E$31-Assumptions!$E$34,SUM($C80:AJ80)+SUM($C90:AI90)),-(SUM($C80:AJ80)+SUM($C90:AI90))*Assumptions!$E$35/12),5)</f>
        <v>0</v>
      </c>
      <c r="AK95" s="111">
        <f>ROUND(IF(AND(Assumptions!$E$33=Assumptions!$P$6,AK64&gt;0),IPMT(Assumptions!$E$35/12,AK64,Assumptions!$E$31-Assumptions!$E$34,SUM($C80:AK80)+SUM($C90:AJ90)),-(SUM($C80:AK80)+SUM($C90:AJ90))*Assumptions!$E$35/12),5)</f>
        <v>0</v>
      </c>
      <c r="AL95" s="111">
        <f>ROUND(IF(AND(Assumptions!$E$33=Assumptions!$P$6,AL64&gt;0),IPMT(Assumptions!$E$35/12,AL64,Assumptions!$E$31-Assumptions!$E$34,SUM($C80:AL80)+SUM($C90:AK90)),-(SUM($C80:AL80)+SUM($C90:AK90))*Assumptions!$E$35/12),5)</f>
        <v>0</v>
      </c>
      <c r="AM95" s="111">
        <f>ROUND(IF(AND(Assumptions!$E$33=Assumptions!$P$6,AM64&gt;0),IPMT(Assumptions!$E$35/12,AM64,Assumptions!$E$31-Assumptions!$E$34,SUM($C80:AM80)+SUM($C90:AL90)),-(SUM($C80:AM80)+SUM($C90:AL90))*Assumptions!$E$35/12),5)</f>
        <v>0</v>
      </c>
      <c r="AN95" s="111">
        <f>ROUND(IF(AND(Assumptions!$E$33=Assumptions!$P$6,AN64&gt;0),IPMT(Assumptions!$E$35/12,AN64,Assumptions!$E$31-Assumptions!$E$34,SUM($C80:AN80)+SUM($C90:AM90)),-(SUM($C80:AN80)+SUM($C90:AM90))*Assumptions!$E$35/12),5)</f>
        <v>0</v>
      </c>
      <c r="AO95" s="111">
        <f>ROUND(IF(AND(Assumptions!$E$33=Assumptions!$P$6,AO64&gt;0),IPMT(Assumptions!$E$35/12,AO64,Assumptions!$E$31-Assumptions!$E$34,SUM($C80:AO80)+SUM($C90:AN90)),-(SUM($C80:AO80)+SUM($C90:AN90))*Assumptions!$E$35/12),5)</f>
        <v>0</v>
      </c>
      <c r="AP95" s="111">
        <f>ROUND(IF(AND(Assumptions!$E$33=Assumptions!$P$6,AP64&gt;0),IPMT(Assumptions!$E$35/12,AP64,Assumptions!$E$31-Assumptions!$E$34,SUM($C80:AP80)+SUM($C90:AO90)),-(SUM($C80:AP80)+SUM($C90:AO90))*Assumptions!$E$35/12),5)</f>
        <v>0</v>
      </c>
      <c r="AQ95" s="111">
        <f>ROUND(IF(AND(Assumptions!$E$33=Assumptions!$P$6,AQ64&gt;0),IPMT(Assumptions!$E$35/12,AQ64,Assumptions!$E$31-Assumptions!$E$34,SUM($C80:AQ80)+SUM($C90:AP90)),-(SUM($C80:AQ80)+SUM($C90:AP90))*Assumptions!$E$35/12),5)</f>
        <v>0</v>
      </c>
      <c r="AR95" s="111">
        <f>ROUND(IF(AND(Assumptions!$E$33=Assumptions!$P$6,AR64&gt;0),IPMT(Assumptions!$E$35/12,AR64,Assumptions!$E$31-Assumptions!$E$34,SUM($C80:AR80)+SUM($C90:AQ90)),-(SUM($C80:AR80)+SUM($C90:AQ90))*Assumptions!$E$35/12),5)</f>
        <v>0</v>
      </c>
      <c r="AS95" s="111">
        <f>ROUND(IF(AND(Assumptions!$E$33=Assumptions!$P$6,AS64&gt;0),IPMT(Assumptions!$E$35/12,AS64,Assumptions!$E$31-Assumptions!$E$34,SUM($C80:AS80)+SUM($C90:AR90)),-(SUM($C80:AS80)+SUM($C90:AR90))*Assumptions!$E$35/12),5)</f>
        <v>0</v>
      </c>
      <c r="AT95" s="111">
        <f>ROUND(IF(AND(Assumptions!$E$33=Assumptions!$P$6,AT64&gt;0),IPMT(Assumptions!$E$35/12,AT64,Assumptions!$E$31-Assumptions!$E$34,SUM($C80:AT80)+SUM($C90:AS90)),-(SUM($C80:AT80)+SUM($C90:AS90))*Assumptions!$E$35/12),5)</f>
        <v>0</v>
      </c>
      <c r="AU95" s="111">
        <f>ROUND(IF(AND(Assumptions!$E$33=Assumptions!$P$6,AU64&gt;0),IPMT(Assumptions!$E$35/12,AU64,Assumptions!$E$31-Assumptions!$E$34,SUM($C80:AU80)+SUM($C90:AT90)),-(SUM($C80:AU80)+SUM($C90:AT90))*Assumptions!$E$35/12),5)</f>
        <v>0</v>
      </c>
      <c r="AV95" s="111">
        <f>ROUND(IF(AND(Assumptions!$E$33=Assumptions!$P$6,AV64&gt;0),IPMT(Assumptions!$E$35/12,AV64,Assumptions!$E$31-Assumptions!$E$34,SUM($C80:AV80)+SUM($C90:AU90)),-(SUM($C80:AV80)+SUM($C90:AU90))*Assumptions!$E$35/12),5)</f>
        <v>0</v>
      </c>
      <c r="AW95" s="111">
        <f>ROUND(IF(AND(Assumptions!$E$33=Assumptions!$P$6,AW64&gt;0),IPMT(Assumptions!$E$35/12,AW64,Assumptions!$E$31-Assumptions!$E$34,SUM($C80:AW80)+SUM($C90:AV90)),-(SUM($C80:AW80)+SUM($C90:AV90))*Assumptions!$E$35/12),5)</f>
        <v>0</v>
      </c>
      <c r="AX95" s="111">
        <f>ROUND(IF(AND(Assumptions!$E$33=Assumptions!$P$6,AX64&gt;0),IPMT(Assumptions!$E$35/12,AX64,Assumptions!$E$31-Assumptions!$E$34,SUM($C80:AX80)+SUM($C90:AW90)),-(SUM($C80:AX80)+SUM($C90:AW90))*Assumptions!$E$35/12),5)</f>
        <v>0</v>
      </c>
      <c r="AY95" s="111">
        <f>ROUND(IF(AND(Assumptions!$E$33=Assumptions!$P$6,AY64&gt;0),IPMT(Assumptions!$E$35/12,AY64,Assumptions!$E$31-Assumptions!$E$34,SUM($C80:AY80)+SUM($C90:AX90)),-(SUM($C80:AY80)+SUM($C90:AX90))*Assumptions!$E$35/12),5)</f>
        <v>0</v>
      </c>
      <c r="AZ95" s="111">
        <f>ROUND(IF(AND(Assumptions!$E$33=Assumptions!$P$6,AZ64&gt;0),IPMT(Assumptions!$E$35/12,AZ64,Assumptions!$E$31-Assumptions!$E$34,SUM($C80:AZ80)+SUM($C90:AY90)),-(SUM($C80:AZ80)+SUM($C90:AY90))*Assumptions!$E$35/12),5)</f>
        <v>0</v>
      </c>
      <c r="BA95" s="111">
        <f>ROUND(IF(AND(Assumptions!$E$33=Assumptions!$P$6,BA64&gt;0),IPMT(Assumptions!$E$35/12,BA64,Assumptions!$E$31-Assumptions!$E$34,SUM($C80:BA80)+SUM($C90:AZ90)),-(SUM($C80:BA80)+SUM($C90:AZ90))*Assumptions!$E$35/12),5)</f>
        <v>0</v>
      </c>
      <c r="BB95" s="111">
        <f>ROUND(IF(AND(Assumptions!$E$33=Assumptions!$P$6,BB64&gt;0),IPMT(Assumptions!$E$35/12,BB64,Assumptions!$E$31-Assumptions!$E$34,SUM($C80:BB80)+SUM($C90:BA90)),-(SUM($C80:BB80)+SUM($C90:BA90))*Assumptions!$E$35/12),5)</f>
        <v>0</v>
      </c>
      <c r="BC95" s="111">
        <f>ROUND(IF(AND(Assumptions!$E$33=Assumptions!$P$6,BC64&gt;0),IPMT(Assumptions!$E$35/12,BC64,Assumptions!$E$31-Assumptions!$E$34,SUM($C80:BC80)+SUM($C90:BB90)),-(SUM($C80:BC80)+SUM($C90:BB90))*Assumptions!$E$35/12),5)</f>
        <v>0</v>
      </c>
      <c r="BD95" s="111">
        <f>ROUND(IF(AND(Assumptions!$E$33=Assumptions!$P$6,BD64&gt;0),IPMT(Assumptions!$E$35/12,BD64,Assumptions!$E$31-Assumptions!$E$34,SUM($C80:BD80)+SUM($C90:BC90)),-(SUM($C80:BD80)+SUM($C90:BC90))*Assumptions!$E$35/12),5)</f>
        <v>0</v>
      </c>
      <c r="BE95" s="111">
        <f>ROUND(IF(AND(Assumptions!$E$33=Assumptions!$P$6,BE64&gt;0),IPMT(Assumptions!$E$35/12,BE64,Assumptions!$E$31-Assumptions!$E$34,SUM($C80:BE80)+SUM($C90:BD90)),-(SUM($C80:BE80)+SUM($C90:BD90))*Assumptions!$E$35/12),5)</f>
        <v>0</v>
      </c>
      <c r="BF95" s="111">
        <f>ROUND(IF(AND(Assumptions!$E$33=Assumptions!$P$6,BF64&gt;0),IPMT(Assumptions!$E$35/12,BF64,Assumptions!$E$31-Assumptions!$E$34,SUM($C80:BF80)+SUM($C90:BE90)),-(SUM($C80:BF80)+SUM($C90:BE90))*Assumptions!$E$35/12),5)</f>
        <v>0</v>
      </c>
      <c r="BG95" s="111">
        <f>ROUND(IF(AND(Assumptions!$E$33=Assumptions!$P$6,BG64&gt;0),IPMT(Assumptions!$E$35/12,BG64,Assumptions!$E$31-Assumptions!$E$34,SUM($C80:BG80)+SUM($C90:BF90)),-(SUM($C80:BG80)+SUM($C90:BF90))*Assumptions!$E$35/12),5)</f>
        <v>0</v>
      </c>
      <c r="BH95" s="111">
        <f>ROUND(IF(AND(Assumptions!$E$33=Assumptions!$P$6,BH64&gt;0),IPMT(Assumptions!$E$35/12,BH64,Assumptions!$E$31-Assumptions!$E$34,SUM($C80:BH80)+SUM($C90:BG90)),-(SUM($C80:BH80)+SUM($C90:BG90))*Assumptions!$E$35/12),5)</f>
        <v>0</v>
      </c>
      <c r="BI95" s="111">
        <f>ROUND(IF(AND(Assumptions!$E$33=Assumptions!$P$6,BI64&gt;0),IPMT(Assumptions!$E$35/12,BI64,Assumptions!$E$31-Assumptions!$E$34,SUM($C80:BI80)+SUM($C90:BH90)),-(SUM($C80:BI80)+SUM($C90:BH90))*Assumptions!$E$35/12),5)</f>
        <v>0</v>
      </c>
      <c r="BJ95" s="111">
        <f>ROUND(IF(AND(Assumptions!$E$33=Assumptions!$P$6,BJ64&gt;0),IPMT(Assumptions!$E$35/12,BJ64,Assumptions!$E$31-Assumptions!$E$34,SUM($C80:BJ80)+SUM($C90:BI90)),-(SUM($C80:BJ80)+SUM($C90:BI90))*Assumptions!$E$35/12),5)</f>
        <v>0</v>
      </c>
      <c r="BK95" s="111">
        <f>ROUND(IF(AND(Assumptions!$E$33=Assumptions!$P$6,BK64&gt;0),IPMT(Assumptions!$E$35/12,BK64,Assumptions!$E$31-Assumptions!$E$34,SUM($C80:BK80)+SUM($C90:BJ90)),-(SUM($C80:BK80)+SUM($C90:BJ90))*Assumptions!$E$35/12),5)</f>
        <v>0</v>
      </c>
      <c r="BL95" s="111">
        <f>ROUND(IF(AND(Assumptions!$E$33=Assumptions!$P$6,BL64&gt;0),IPMT(Assumptions!$E$35/12,BL64,Assumptions!$E$31-Assumptions!$E$34,SUM($C80:BL80)+SUM($C90:BK90)),-(SUM($C80:BL80)+SUM($C90:BK90))*Assumptions!$E$35/12),5)</f>
        <v>0</v>
      </c>
      <c r="BM95" s="111">
        <f>ROUND(IF(AND(Assumptions!$E$33=Assumptions!$P$6,BM64&gt;0),IPMT(Assumptions!$E$35/12,BM64,Assumptions!$E$31-Assumptions!$E$34,SUM($C80:BM80)+SUM($C90:BL90)),-(SUM($C80:BM80)+SUM($C90:BL90))*Assumptions!$E$35/12),5)</f>
        <v>0</v>
      </c>
      <c r="BN95" s="111">
        <f>ROUND(IF(AND(Assumptions!$E$33=Assumptions!$P$6,BN64&gt;0),IPMT(Assumptions!$E$35/12,BN64,Assumptions!$E$31-Assumptions!$E$34,SUM($C80:BN80)+SUM($C90:BM90)),-(SUM($C80:BN80)+SUM($C90:BM90))*Assumptions!$E$35/12),5)</f>
        <v>0</v>
      </c>
      <c r="BO95" s="111">
        <f>ROUND(IF(AND(Assumptions!$E$33=Assumptions!$P$6,BO64&gt;0),IPMT(Assumptions!$E$35/12,BO64,Assumptions!$E$31-Assumptions!$E$34,SUM($C80:BO80)+SUM($C90:BN90)),-(SUM($C80:BO80)+SUM($C90:BN90))*Assumptions!$E$35/12),5)</f>
        <v>0</v>
      </c>
      <c r="BP95" s="111">
        <f>ROUND(IF(AND(Assumptions!$E$33=Assumptions!$P$6,BP64&gt;0),IPMT(Assumptions!$E$35/12,BP64,Assumptions!$E$31-Assumptions!$E$34,SUM($C80:BP80)+SUM($C90:BO90)),-(SUM($C80:BP80)+SUM($C90:BO90))*Assumptions!$E$35/12),5)</f>
        <v>0</v>
      </c>
      <c r="BQ95" s="111">
        <f>ROUND(IF(AND(Assumptions!$E$33=Assumptions!$P$6,BQ64&gt;0),IPMT(Assumptions!$E$35/12,BQ64,Assumptions!$E$31-Assumptions!$E$34,SUM($C80:BQ80)+SUM($C90:BP90)),-(SUM($C80:BQ80)+SUM($C90:BP90))*Assumptions!$E$35/12),5)</f>
        <v>0</v>
      </c>
      <c r="BR95" s="111">
        <f>ROUND(IF(AND(Assumptions!$E$33=Assumptions!$P$6,BR64&gt;0),IPMT(Assumptions!$E$35/12,BR64,Assumptions!$E$31-Assumptions!$E$34,SUM($C80:BR80)+SUM($C90:BQ90)),-(SUM($C80:BR80)+SUM($C90:BQ90))*Assumptions!$E$35/12),5)</f>
        <v>0</v>
      </c>
      <c r="BS95" s="111">
        <f>ROUND(IF(AND(Assumptions!$E$33=Assumptions!$P$6,BS64&gt;0),IPMT(Assumptions!$E$35/12,BS64,Assumptions!$E$31-Assumptions!$E$34,SUM($C80:BS80)+SUM($C90:BR90)),-(SUM($C80:BS80)+SUM($C90:BR90))*Assumptions!$E$35/12),5)</f>
        <v>0</v>
      </c>
      <c r="BT95" s="111">
        <f>ROUND(IF(AND(Assumptions!$E$33=Assumptions!$P$6,BT64&gt;0),IPMT(Assumptions!$E$35/12,BT64,Assumptions!$E$31-Assumptions!$E$34,SUM($C80:BT80)+SUM($C90:BS90)),-(SUM($C80:BT80)+SUM($C90:BS90))*Assumptions!$E$35/12),5)</f>
        <v>0</v>
      </c>
      <c r="BU95" s="111">
        <f>ROUND(IF(AND(Assumptions!$E$33=Assumptions!$P$6,BU64&gt;0),IPMT(Assumptions!$E$35/12,BU64,Assumptions!$E$31-Assumptions!$E$34,SUM($C80:BU80)+SUM($C90:BT90)),-(SUM($C80:BU80)+SUM($C90:BT90))*Assumptions!$E$35/12),5)</f>
        <v>0</v>
      </c>
      <c r="BV95" s="111">
        <f>ROUND(IF(AND(Assumptions!$E$33=Assumptions!$P$6,BV64&gt;0),IPMT(Assumptions!$E$35/12,BV64,Assumptions!$E$31-Assumptions!$E$34,SUM($C80:BV80)+SUM($C90:BU90)),-(SUM($C80:BV80)+SUM($C90:BU90))*Assumptions!$E$35/12),5)</f>
        <v>0</v>
      </c>
      <c r="BW95" s="111">
        <f>ROUND(IF(AND(Assumptions!$E$33=Assumptions!$P$6,BW64&gt;0),IPMT(Assumptions!$E$35/12,BW64,Assumptions!$E$31-Assumptions!$E$34,SUM($C80:BW80)+SUM($C90:BV90)),-(SUM($C80:BW80)+SUM($C90:BV90))*Assumptions!$E$35/12),5)</f>
        <v>0</v>
      </c>
      <c r="BX95" s="111">
        <f>ROUND(IF(AND(Assumptions!$E$33=Assumptions!$P$6,BX64&gt;0),IPMT(Assumptions!$E$35/12,BX64,Assumptions!$E$31-Assumptions!$E$34,SUM($C80:BX80)+SUM($C90:BW90)),-(SUM($C80:BX80)+SUM($C90:BW90))*Assumptions!$E$35/12),5)</f>
        <v>0</v>
      </c>
      <c r="BY95" s="111">
        <f>ROUND(IF(AND(Assumptions!$E$33=Assumptions!$P$6,BY64&gt;0),IPMT(Assumptions!$E$35/12,BY64,Assumptions!$E$31-Assumptions!$E$34,SUM($C80:BY80)+SUM($C90:BX90)),-(SUM($C80:BY80)+SUM($C90:BX90))*Assumptions!$E$35/12),5)</f>
        <v>0</v>
      </c>
      <c r="BZ95" s="111">
        <f>ROUND(IF(AND(Assumptions!$E$33=Assumptions!$P$6,BZ64&gt;0),IPMT(Assumptions!$E$35/12,BZ64,Assumptions!$E$31-Assumptions!$E$34,SUM($C80:BZ80)+SUM($C90:BY90)),-(SUM($C80:BZ80)+SUM($C90:BY90))*Assumptions!$E$35/12),5)</f>
        <v>0</v>
      </c>
      <c r="CA95" s="111">
        <f>ROUND(IF(AND(Assumptions!$E$33=Assumptions!$P$6,CA64&gt;0),IPMT(Assumptions!$E$35/12,CA64,Assumptions!$E$31-Assumptions!$E$34,SUM($C80:CA80)+SUM($C90:BZ90)),-(SUM($C80:CA80)+SUM($C90:BZ90))*Assumptions!$E$35/12),5)</f>
        <v>0</v>
      </c>
      <c r="CB95" s="111">
        <f>ROUND(IF(AND(Assumptions!$E$33=Assumptions!$P$6,CB64&gt;0),IPMT(Assumptions!$E$35/12,CB64,Assumptions!$E$31-Assumptions!$E$34,SUM($C80:CB80)+SUM($C90:CA90)),-(SUM($C80:CB80)+SUM($C90:CA90))*Assumptions!$E$35/12),5)</f>
        <v>0</v>
      </c>
      <c r="CC95" s="111">
        <f>ROUND(IF(AND(Assumptions!$E$33=Assumptions!$P$6,CC64&gt;0),IPMT(Assumptions!$E$35/12,CC64,Assumptions!$E$31-Assumptions!$E$34,SUM($C80:CC80)+SUM($C90:CB90)),-(SUM($C80:CC80)+SUM($C90:CB90))*Assumptions!$E$35/12),5)</f>
        <v>0</v>
      </c>
      <c r="CD95" s="111">
        <f>ROUND(IF(AND(Assumptions!$E$33=Assumptions!$P$6,CD64&gt;0),IPMT(Assumptions!$E$35/12,CD64,Assumptions!$E$31-Assumptions!$E$34,SUM($C80:CD80)+SUM($C90:CC90)),-(SUM($C80:CD80)+SUM($C90:CC90))*Assumptions!$E$35/12),5)</f>
        <v>0</v>
      </c>
      <c r="CE95" s="111">
        <f>ROUND(IF(AND(Assumptions!$E$33=Assumptions!$P$6,CE64&gt;0),IPMT(Assumptions!$E$35/12,CE64,Assumptions!$E$31-Assumptions!$E$34,SUM($C80:CE80)+SUM($C90:CD90)),-(SUM($C80:CE80)+SUM($C90:CD90))*Assumptions!$E$35/12),5)</f>
        <v>0</v>
      </c>
      <c r="CF95" s="111">
        <f>ROUND(IF(AND(Assumptions!$E$33=Assumptions!$P$6,CF64&gt;0),IPMT(Assumptions!$E$35/12,CF64,Assumptions!$E$31-Assumptions!$E$34,SUM($C80:CF80)+SUM($C90:CE90)),-(SUM($C80:CF80)+SUM($C90:CE90))*Assumptions!$E$35/12),5)</f>
        <v>0</v>
      </c>
      <c r="CG95" s="111">
        <f>ROUND(IF(AND(Assumptions!$E$33=Assumptions!$P$6,CG64&gt;0),IPMT(Assumptions!$E$35/12,CG64,Assumptions!$E$31-Assumptions!$E$34,SUM($C80:CG80)+SUM($C90:CF90)),-(SUM($C80:CG80)+SUM($C90:CF90))*Assumptions!$E$35/12),5)</f>
        <v>0</v>
      </c>
      <c r="CH95" s="111">
        <f>ROUND(IF(AND(Assumptions!$E$33=Assumptions!$P$6,CH64&gt;0),IPMT(Assumptions!$E$35/12,CH64,Assumptions!$E$31-Assumptions!$E$34,SUM($C80:CH80)+SUM($C90:CG90)),-(SUM($C80:CH80)+SUM($C90:CG90))*Assumptions!$E$35/12),5)</f>
        <v>0</v>
      </c>
      <c r="CI95" s="111">
        <f>ROUND(IF(AND(Assumptions!$E$33=Assumptions!$P$6,CI64&gt;0),IPMT(Assumptions!$E$35/12,CI64,Assumptions!$E$31-Assumptions!$E$34,SUM($C80:CI80)+SUM($C90:CH90)),-(SUM($C80:CI80)+SUM($C90:CH90))*Assumptions!$E$35/12),5)</f>
        <v>0</v>
      </c>
      <c r="CJ95" s="111">
        <f>ROUND(IF(AND(Assumptions!$E$33=Assumptions!$P$6,CJ64&gt;0),IPMT(Assumptions!$E$35/12,CJ64,Assumptions!$E$31-Assumptions!$E$34,SUM($C80:CJ80)+SUM($C90:CI90)),-(SUM($C80:CJ80)+SUM($C90:CI90))*Assumptions!$E$35/12),5)</f>
        <v>0</v>
      </c>
      <c r="CK95" s="111">
        <f>ROUND(IF(AND(Assumptions!$E$33=Assumptions!$P$6,CK64&gt;0),IPMT(Assumptions!$E$35/12,CK64,Assumptions!$E$31-Assumptions!$E$34,SUM($C80:CK80)+SUM($C90:CJ90)),-(SUM($C80:CK80)+SUM($C90:CJ90))*Assumptions!$E$35/12),5)</f>
        <v>0</v>
      </c>
      <c r="CL95" s="111">
        <f>ROUND(IF(AND(Assumptions!$E$33=Assumptions!$P$6,CL64&gt;0),IPMT(Assumptions!$E$35/12,CL64,Assumptions!$E$31-Assumptions!$E$34,SUM($C80:CL80)+SUM($C90:CK90)),-(SUM($C80:CL80)+SUM($C90:CK90))*Assumptions!$E$35/12),5)</f>
        <v>0</v>
      </c>
      <c r="CM95" s="111">
        <f>ROUND(IF(AND(Assumptions!$E$33=Assumptions!$P$6,CM64&gt;0),IPMT(Assumptions!$E$35/12,CM64,Assumptions!$E$31-Assumptions!$E$34,SUM($C80:CM80)+SUM($C90:CL90)),-(SUM($C80:CM80)+SUM($C90:CL90))*Assumptions!$E$35/12),5)</f>
        <v>0</v>
      </c>
      <c r="CN95" s="111">
        <f>ROUND(IF(AND(Assumptions!$E$33=Assumptions!$P$6,CN64&gt;0),IPMT(Assumptions!$E$35/12,CN64,Assumptions!$E$31-Assumptions!$E$34,SUM($C80:CN80)+SUM($C90:CM90)),-(SUM($C80:CN80)+SUM($C90:CM90))*Assumptions!$E$35/12),5)</f>
        <v>0</v>
      </c>
      <c r="CO95" s="111">
        <f>ROUND(IF(AND(Assumptions!$E$33=Assumptions!$P$6,CO64&gt;0),IPMT(Assumptions!$E$35/12,CO64,Assumptions!$E$31-Assumptions!$E$34,SUM($C80:CO80)+SUM($C90:CN90)),-(SUM($C80:CO80)+SUM($C90:CN90))*Assumptions!$E$35/12),5)</f>
        <v>0</v>
      </c>
      <c r="CP95" s="111">
        <f>ROUND(IF(AND(Assumptions!$E$33=Assumptions!$P$6,CP64&gt;0),IPMT(Assumptions!$E$35/12,CP64,Assumptions!$E$31-Assumptions!$E$34,SUM($C80:CP80)+SUM($C90:CO90)),-(SUM($C80:CP80)+SUM($C90:CO90))*Assumptions!$E$35/12),5)</f>
        <v>0</v>
      </c>
      <c r="CQ95" s="111">
        <f>ROUND(IF(AND(Assumptions!$E$33=Assumptions!$P$6,CQ64&gt;0),IPMT(Assumptions!$E$35/12,CQ64,Assumptions!$E$31-Assumptions!$E$34,SUM($C80:CQ80)+SUM($C90:CP90)),-(SUM($C80:CQ80)+SUM($C90:CP90))*Assumptions!$E$35/12),5)</f>
        <v>0</v>
      </c>
      <c r="CR95" s="111">
        <f>ROUND(IF(AND(Assumptions!$E$33=Assumptions!$P$6,CR64&gt;0),IPMT(Assumptions!$E$35/12,CR64,Assumptions!$E$31-Assumptions!$E$34,SUM($C80:CR80)+SUM($C90:CQ90)),-(SUM($C80:CR80)+SUM($C90:CQ90))*Assumptions!$E$35/12),5)</f>
        <v>0</v>
      </c>
      <c r="CS95" s="111">
        <f>ROUND(IF(AND(Assumptions!$E$33=Assumptions!$P$6,CS64&gt;0),IPMT(Assumptions!$E$35/12,CS64,Assumptions!$E$31-Assumptions!$E$34,SUM($C80:CS80)+SUM($C90:CR90)),-(SUM($C80:CS80)+SUM($C90:CR90))*Assumptions!$E$35/12),5)</f>
        <v>0</v>
      </c>
      <c r="CT95" s="111">
        <f>ROUND(IF(AND(Assumptions!$E$33=Assumptions!$P$6,CT64&gt;0),IPMT(Assumptions!$E$35/12,CT64,Assumptions!$E$31-Assumptions!$E$34,SUM($C80:CT80)+SUM($C90:CS90)),-(SUM($C80:CT80)+SUM($C90:CS90))*Assumptions!$E$35/12),5)</f>
        <v>0</v>
      </c>
      <c r="CU95" s="111">
        <f>ROUND(IF(AND(Assumptions!$E$33=Assumptions!$P$6,CU64&gt;0),IPMT(Assumptions!$E$35/12,CU64,Assumptions!$E$31-Assumptions!$E$34,SUM($C80:CU80)+SUM($C90:CT90)),-(SUM($C80:CU80)+SUM($C90:CT90))*Assumptions!$E$35/12),5)</f>
        <v>0</v>
      </c>
      <c r="CV95" s="197"/>
      <c r="CW95" s="197"/>
      <c r="CX95" s="197"/>
      <c r="CY95" s="197"/>
      <c r="CZ95" s="197"/>
      <c r="DA95" s="197"/>
      <c r="DB95" s="197"/>
      <c r="DC95" s="197"/>
    </row>
    <row r="96" spans="2:107" s="28" customFormat="1" outlineLevel="1">
      <c r="B96" s="149" t="str">
        <f t="shared" si="197"/>
        <v>Baas Phase</v>
      </c>
      <c r="C96" s="203"/>
      <c r="D96" s="111">
        <f>ROUND(IF(AND(Assumptions!$F$33=Assumptions!$P$6,D65&gt;0),IPMT(Assumptions!$F$35/12,D65,Assumptions!$F$31-Assumptions!$F$34,SUM($C81:D81)+SUM($C91:C91)),-(SUM($C81:D81)+SUM($C91:C91))*Assumptions!$F$35/12),5)</f>
        <v>0</v>
      </c>
      <c r="E96" s="111">
        <f>ROUND(IF(AND(Assumptions!$F$33=Assumptions!$P$6,E65&gt;0),IPMT(Assumptions!$F$35/12,E65,Assumptions!$F$31-Assumptions!$F$34,SUM($C81:E81)+SUM($C91:D91)),-(SUM($C81:E81)+SUM($C91:D91))*Assumptions!$F$35/12),5)</f>
        <v>0</v>
      </c>
      <c r="F96" s="111">
        <f>ROUND(IF(AND(Assumptions!$F$33=Assumptions!$P$6,F65&gt;0),IPMT(Assumptions!$F$35/12,F65,Assumptions!$F$31-Assumptions!$F$34,SUM($C81:F81)+SUM($C91:E91)),-(SUM($C81:F81)+SUM($C91:E91))*Assumptions!$F$35/12),5)</f>
        <v>0</v>
      </c>
      <c r="G96" s="111">
        <f>ROUND(IF(AND(Assumptions!$F$33=Assumptions!$P$6,G65&gt;0),IPMT(Assumptions!$F$35/12,G65,Assumptions!$F$31-Assumptions!$F$34,SUM($C81:G81)+SUM($C91:F91)),-(SUM($C81:G81)+SUM($C91:F91))*Assumptions!$F$35/12),5)</f>
        <v>0</v>
      </c>
      <c r="H96" s="111">
        <f>ROUND(IF(AND(Assumptions!$F$33=Assumptions!$P$6,H65&gt;0),IPMT(Assumptions!$F$35/12,H65,Assumptions!$F$31-Assumptions!$F$34,SUM($C81:H81)+SUM($C91:G91)),-(SUM($C81:H81)+SUM($C91:G91))*Assumptions!$F$35/12),5)</f>
        <v>0</v>
      </c>
      <c r="I96" s="111">
        <f>ROUND(IF(AND(Assumptions!$F$33=Assumptions!$P$6,I65&gt;0),IPMT(Assumptions!$F$35/12,I65,Assumptions!$F$31-Assumptions!$F$34,SUM($C81:I81)+SUM($C91:H91)),-(SUM($C81:I81)+SUM($C91:H91))*Assumptions!$F$35/12),5)</f>
        <v>0</v>
      </c>
      <c r="J96" s="111">
        <f>ROUND(IF(AND(Assumptions!$F$33=Assumptions!$P$6,J65&gt;0),IPMT(Assumptions!$F$35/12,J65,Assumptions!$F$31-Assumptions!$F$34,SUM($C81:J81)+SUM($C91:I91)),-(SUM($C81:J81)+SUM($C91:I91))*Assumptions!$F$35/12),5)</f>
        <v>0</v>
      </c>
      <c r="K96" s="111">
        <f>ROUND(IF(AND(Assumptions!$F$33=Assumptions!$P$6,K65&gt;0),IPMT(Assumptions!$F$35/12,K65,Assumptions!$F$31-Assumptions!$F$34,SUM($C81:K81)+SUM($C91:J91)),-(SUM($C81:K81)+SUM($C91:J91))*Assumptions!$F$35/12),5)</f>
        <v>0</v>
      </c>
      <c r="L96" s="111">
        <f>ROUND(IF(AND(Assumptions!$F$33=Assumptions!$P$6,L65&gt;0),IPMT(Assumptions!$F$35/12,L65,Assumptions!$F$31-Assumptions!$F$34,SUM($C81:L81)+SUM($C91:K91)),-(SUM($C81:L81)+SUM($C91:K91))*Assumptions!$F$35/12),5)</f>
        <v>0</v>
      </c>
      <c r="M96" s="111">
        <f>ROUND(IF(AND(Assumptions!$F$33=Assumptions!$P$6,M65&gt;0),IPMT(Assumptions!$F$35/12,M65,Assumptions!$F$31-Assumptions!$F$34,SUM($C81:M81)+SUM($C91:L91)),-(SUM($C81:M81)+SUM($C91:L91))*Assumptions!$F$35/12),5)</f>
        <v>0</v>
      </c>
      <c r="N96" s="111">
        <f>ROUND(IF(AND(Assumptions!$F$33=Assumptions!$P$6,N65&gt;0),IPMT(Assumptions!$F$35/12,N65,Assumptions!$F$31-Assumptions!$F$34,SUM($C81:N81)+SUM($C91:M91)),-(SUM($C81:N81)+SUM($C91:M91))*Assumptions!$F$35/12),5)</f>
        <v>0</v>
      </c>
      <c r="O96" s="111">
        <f>ROUND(IF(AND(Assumptions!$F$33=Assumptions!$P$6,O65&gt;0),IPMT(Assumptions!$F$35/12,O65,Assumptions!$F$31-Assumptions!$F$34,SUM($C81:O81)+SUM($C91:N91)),-(SUM($C81:O81)+SUM($C91:N91))*Assumptions!$F$35/12),5)</f>
        <v>0</v>
      </c>
      <c r="P96" s="111">
        <f>ROUND(IF(AND(Assumptions!$F$33=Assumptions!$P$6,P65&gt;0),IPMT(Assumptions!$F$35/12,P65,Assumptions!$F$31-Assumptions!$F$34,SUM($C81:P81)+SUM($C91:O91)),-(SUM($C81:P81)+SUM($C91:O91))*Assumptions!$F$35/12),5)</f>
        <v>0</v>
      </c>
      <c r="Q96" s="111">
        <f>ROUND(IF(AND(Assumptions!$F$33=Assumptions!$P$6,Q65&gt;0),IPMT(Assumptions!$F$35/12,Q65,Assumptions!$F$31-Assumptions!$F$34,SUM($C81:Q81)+SUM($C91:P91)),-(SUM($C81:Q81)+SUM($C91:P91))*Assumptions!$F$35/12),5)</f>
        <v>0</v>
      </c>
      <c r="R96" s="111">
        <f>ROUND(IF(AND(Assumptions!$F$33=Assumptions!$P$6,R65&gt;0),IPMT(Assumptions!$F$35/12,R65,Assumptions!$F$31-Assumptions!$F$34,SUM($C81:R81)+SUM($C91:Q91)),-(SUM($C81:R81)+SUM($C91:Q91))*Assumptions!$F$35/12),5)</f>
        <v>0</v>
      </c>
      <c r="S96" s="111">
        <f>ROUND(IF(AND(Assumptions!$F$33=Assumptions!$P$6,S65&gt;0),IPMT(Assumptions!$F$35/12,S65,Assumptions!$F$31-Assumptions!$F$34,SUM($C81:S81)+SUM($C91:R91)),-(SUM($C81:S81)+SUM($C91:R91))*Assumptions!$F$35/12),5)</f>
        <v>0</v>
      </c>
      <c r="T96" s="111">
        <f>ROUND(IF(AND(Assumptions!$F$33=Assumptions!$P$6,T65&gt;0),IPMT(Assumptions!$F$35/12,T65,Assumptions!$F$31-Assumptions!$F$34,SUM($C81:T81)+SUM($C91:S91)),-(SUM($C81:T81)+SUM($C91:S91))*Assumptions!$F$35/12),5)</f>
        <v>0</v>
      </c>
      <c r="U96" s="111">
        <f>ROUND(IF(AND(Assumptions!$F$33=Assumptions!$P$6,U65&gt;0),IPMT(Assumptions!$F$35/12,U65,Assumptions!$F$31-Assumptions!$F$34,SUM($C81:U81)+SUM($C91:T91)),-(SUM($C81:U81)+SUM($C91:T91))*Assumptions!$F$35/12),5)</f>
        <v>0</v>
      </c>
      <c r="V96" s="111">
        <f>ROUND(IF(AND(Assumptions!$F$33=Assumptions!$P$6,V65&gt;0),IPMT(Assumptions!$F$35/12,V65,Assumptions!$F$31-Assumptions!$F$34,SUM($C81:V81)+SUM($C91:U91)),-(SUM($C81:V81)+SUM($C91:U91))*Assumptions!$F$35/12),5)</f>
        <v>0</v>
      </c>
      <c r="W96" s="111">
        <f>ROUND(IF(AND(Assumptions!$F$33=Assumptions!$P$6,W65&gt;0),IPMT(Assumptions!$F$35/12,W65,Assumptions!$F$31-Assumptions!$F$34,SUM($C81:W81)+SUM($C91:V91)),-(SUM($C81:W81)+SUM($C91:V91))*Assumptions!$F$35/12),5)</f>
        <v>0</v>
      </c>
      <c r="X96" s="111">
        <f>ROUND(IF(AND(Assumptions!$F$33=Assumptions!$P$6,X65&gt;0),IPMT(Assumptions!$F$35/12,X65,Assumptions!$F$31-Assumptions!$F$34,SUM($C81:X81)+SUM($C91:W91)),-(SUM($C81:X81)+SUM($C91:W91))*Assumptions!$F$35/12),5)</f>
        <v>0</v>
      </c>
      <c r="Y96" s="111">
        <f>ROUND(IF(AND(Assumptions!$F$33=Assumptions!$P$6,Y65&gt;0),IPMT(Assumptions!$F$35/12,Y65,Assumptions!$F$31-Assumptions!$F$34,SUM($C81:Y81)+SUM($C91:X91)),-(SUM($C81:Y81)+SUM($C91:X91))*Assumptions!$F$35/12),5)</f>
        <v>0</v>
      </c>
      <c r="Z96" s="111">
        <f>ROUND(IF(AND(Assumptions!$F$33=Assumptions!$P$6,Z65&gt;0),IPMT(Assumptions!$F$35/12,Z65,Assumptions!$F$31-Assumptions!$F$34,SUM($C81:Z81)+SUM($C91:Y91)),-(SUM($C81:Z81)+SUM($C91:Y91))*Assumptions!$F$35/12),5)</f>
        <v>0</v>
      </c>
      <c r="AA96" s="111">
        <f>ROUND(IF(AND(Assumptions!$F$33=Assumptions!$P$6,AA65&gt;0),IPMT(Assumptions!$F$35/12,AA65,Assumptions!$F$31-Assumptions!$F$34,SUM($C81:AA81)+SUM($C91:Z91)),-(SUM($C81:AA81)+SUM($C91:Z91))*Assumptions!$F$35/12),5)</f>
        <v>0</v>
      </c>
      <c r="AB96" s="111">
        <f>ROUND(IF(AND(Assumptions!$F$33=Assumptions!$P$6,AB65&gt;0),IPMT(Assumptions!$F$35/12,AB65,Assumptions!$F$31-Assumptions!$F$34,SUM($C81:AB81)+SUM($C91:AA91)),-(SUM($C81:AB81)+SUM($C91:AA91))*Assumptions!$F$35/12),5)</f>
        <v>0</v>
      </c>
      <c r="AC96" s="111">
        <f>ROUND(IF(AND(Assumptions!$F$33=Assumptions!$P$6,AC65&gt;0),IPMT(Assumptions!$F$35/12,AC65,Assumptions!$F$31-Assumptions!$F$34,SUM($C81:AC81)+SUM($C91:AB91)),-(SUM($C81:AC81)+SUM($C91:AB91))*Assumptions!$F$35/12),5)</f>
        <v>0</v>
      </c>
      <c r="AD96" s="111">
        <f>ROUND(IF(AND(Assumptions!$F$33=Assumptions!$P$6,AD65&gt;0),IPMT(Assumptions!$F$35/12,AD65,Assumptions!$F$31-Assumptions!$F$34,SUM($C81:AD81)+SUM($C91:AC91)),-(SUM($C81:AD81)+SUM($C91:AC91))*Assumptions!$F$35/12),5)</f>
        <v>0</v>
      </c>
      <c r="AE96" s="111">
        <f>ROUND(IF(AND(Assumptions!$F$33=Assumptions!$P$6,AE65&gt;0),IPMT(Assumptions!$F$35/12,AE65,Assumptions!$F$31-Assumptions!$F$34,SUM($C81:AE81)+SUM($C91:AD91)),-(SUM($C81:AE81)+SUM($C91:AD91))*Assumptions!$F$35/12),5)</f>
        <v>0</v>
      </c>
      <c r="AF96" s="111">
        <f>ROUND(IF(AND(Assumptions!$F$33=Assumptions!$P$6,AF65&gt;0),IPMT(Assumptions!$F$35/12,AF65,Assumptions!$F$31-Assumptions!$F$34,SUM($C81:AF81)+SUM($C91:AE91)),-(SUM($C81:AF81)+SUM($C91:AE91))*Assumptions!$F$35/12),5)</f>
        <v>0</v>
      </c>
      <c r="AG96" s="111">
        <f>ROUND(IF(AND(Assumptions!$F$33=Assumptions!$P$6,AG65&gt;0),IPMT(Assumptions!$F$35/12,AG65,Assumptions!$F$31-Assumptions!$F$34,SUM($C81:AG81)+SUM($C91:AF91)),-(SUM($C81:AG81)+SUM($C91:AF91))*Assumptions!$F$35/12),5)</f>
        <v>0</v>
      </c>
      <c r="AH96" s="111">
        <f>ROUND(IF(AND(Assumptions!$F$33=Assumptions!$P$6,AH65&gt;0),IPMT(Assumptions!$F$35/12,AH65,Assumptions!$F$31-Assumptions!$F$34,SUM($C81:AH81)+SUM($C91:AG91)),-(SUM($C81:AH81)+SUM($C91:AG91))*Assumptions!$F$35/12),5)</f>
        <v>0</v>
      </c>
      <c r="AI96" s="111">
        <f>ROUND(IF(AND(Assumptions!$F$33=Assumptions!$P$6,AI65&gt;0),IPMT(Assumptions!$F$35/12,AI65,Assumptions!$F$31-Assumptions!$F$34,SUM($C81:AI81)+SUM($C91:AH91)),-(SUM($C81:AI81)+SUM($C91:AH91))*Assumptions!$F$35/12),5)</f>
        <v>0</v>
      </c>
      <c r="AJ96" s="111">
        <f>ROUND(IF(AND(Assumptions!$F$33=Assumptions!$P$6,AJ65&gt;0),IPMT(Assumptions!$F$35/12,AJ65,Assumptions!$F$31-Assumptions!$F$34,SUM($C81:AJ81)+SUM($C91:AI91)),-(SUM($C81:AJ81)+SUM($C91:AI91))*Assumptions!$F$35/12),5)</f>
        <v>0</v>
      </c>
      <c r="AK96" s="111">
        <f>ROUND(IF(AND(Assumptions!$F$33=Assumptions!$P$6,AK65&gt;0),IPMT(Assumptions!$F$35/12,AK65,Assumptions!$F$31-Assumptions!$F$34,SUM($C81:AK81)+SUM($C91:AJ91)),-(SUM($C81:AK81)+SUM($C91:AJ91))*Assumptions!$F$35/12),5)</f>
        <v>0</v>
      </c>
      <c r="AL96" s="111">
        <f>ROUND(IF(AND(Assumptions!$F$33=Assumptions!$P$6,AL65&gt;0),IPMT(Assumptions!$F$35/12,AL65,Assumptions!$F$31-Assumptions!$F$34,SUM($C81:AL81)+SUM($C91:AK91)),-(SUM($C81:AL81)+SUM($C91:AK91))*Assumptions!$F$35/12),5)</f>
        <v>0</v>
      </c>
      <c r="AM96" s="111">
        <f>ROUND(IF(AND(Assumptions!$F$33=Assumptions!$P$6,AM65&gt;0),IPMT(Assumptions!$F$35/12,AM65,Assumptions!$F$31-Assumptions!$F$34,SUM($C81:AM81)+SUM($C91:AL91)),-(SUM($C81:AM81)+SUM($C91:AL91))*Assumptions!$F$35/12),5)</f>
        <v>0</v>
      </c>
      <c r="AN96" s="111">
        <f>ROUND(IF(AND(Assumptions!$F$33=Assumptions!$P$6,AN65&gt;0),IPMT(Assumptions!$F$35/12,AN65,Assumptions!$F$31-Assumptions!$F$34,SUM($C81:AN81)+SUM($C91:AM91)),-(SUM($C81:AN81)+SUM($C91:AM91))*Assumptions!$F$35/12),5)</f>
        <v>0</v>
      </c>
      <c r="AO96" s="111">
        <f>ROUND(IF(AND(Assumptions!$F$33=Assumptions!$P$6,AO65&gt;0),IPMT(Assumptions!$F$35/12,AO65,Assumptions!$F$31-Assumptions!$F$34,SUM($C81:AO81)+SUM($C91:AN91)),-(SUM($C81:AO81)+SUM($C91:AN91))*Assumptions!$F$35/12),5)</f>
        <v>0</v>
      </c>
      <c r="AP96" s="111">
        <f>ROUND(IF(AND(Assumptions!$F$33=Assumptions!$P$6,AP65&gt;0),IPMT(Assumptions!$F$35/12,AP65,Assumptions!$F$31-Assumptions!$F$34,SUM($C81:AP81)+SUM($C91:AO91)),-(SUM($C81:AP81)+SUM($C91:AO91))*Assumptions!$F$35/12),5)</f>
        <v>0</v>
      </c>
      <c r="AQ96" s="111">
        <f>ROUND(IF(AND(Assumptions!$F$33=Assumptions!$P$6,AQ65&gt;0),IPMT(Assumptions!$F$35/12,AQ65,Assumptions!$F$31-Assumptions!$F$34,SUM($C81:AQ81)+SUM($C91:AP91)),-(SUM($C81:AQ81)+SUM($C91:AP91))*Assumptions!$F$35/12),5)</f>
        <v>0</v>
      </c>
      <c r="AR96" s="111">
        <f>ROUND(IF(AND(Assumptions!$F$33=Assumptions!$P$6,AR65&gt;0),IPMT(Assumptions!$F$35/12,AR65,Assumptions!$F$31-Assumptions!$F$34,SUM($C81:AR81)+SUM($C91:AQ91)),-(SUM($C81:AR81)+SUM($C91:AQ91))*Assumptions!$F$35/12),5)</f>
        <v>0</v>
      </c>
      <c r="AS96" s="111">
        <f>ROUND(IF(AND(Assumptions!$F$33=Assumptions!$P$6,AS65&gt;0),IPMT(Assumptions!$F$35/12,AS65,Assumptions!$F$31-Assumptions!$F$34,SUM($C81:AS81)+SUM($C91:AR91)),-(SUM($C81:AS81)+SUM($C91:AR91))*Assumptions!$F$35/12),5)</f>
        <v>0</v>
      </c>
      <c r="AT96" s="111">
        <f>ROUND(IF(AND(Assumptions!$F$33=Assumptions!$P$6,AT65&gt;0),IPMT(Assumptions!$F$35/12,AT65,Assumptions!$F$31-Assumptions!$F$34,SUM($C81:AT81)+SUM($C91:AS91)),-(SUM($C81:AT81)+SUM($C91:AS91))*Assumptions!$F$35/12),5)</f>
        <v>0</v>
      </c>
      <c r="AU96" s="111">
        <f>ROUND(IF(AND(Assumptions!$F$33=Assumptions!$P$6,AU65&gt;0),IPMT(Assumptions!$F$35/12,AU65,Assumptions!$F$31-Assumptions!$F$34,SUM($C81:AU81)+SUM($C91:AT91)),-(SUM($C81:AU81)+SUM($C91:AT91))*Assumptions!$F$35/12),5)</f>
        <v>0</v>
      </c>
      <c r="AV96" s="111">
        <f>ROUND(IF(AND(Assumptions!$F$33=Assumptions!$P$6,AV65&gt;0),IPMT(Assumptions!$F$35/12,AV65,Assumptions!$F$31-Assumptions!$F$34,SUM($C81:AV81)+SUM($C91:AU91)),-(SUM($C81:AV81)+SUM($C91:AU91))*Assumptions!$F$35/12),5)</f>
        <v>0</v>
      </c>
      <c r="AW96" s="111">
        <f>ROUND(IF(AND(Assumptions!$F$33=Assumptions!$P$6,AW65&gt;0),IPMT(Assumptions!$F$35/12,AW65,Assumptions!$F$31-Assumptions!$F$34,SUM($C81:AW81)+SUM($C91:AV91)),-(SUM($C81:AW81)+SUM($C91:AV91))*Assumptions!$F$35/12),5)</f>
        <v>0</v>
      </c>
      <c r="AX96" s="111">
        <f>ROUND(IF(AND(Assumptions!$F$33=Assumptions!$P$6,AX65&gt;0),IPMT(Assumptions!$F$35/12,AX65,Assumptions!$F$31-Assumptions!$F$34,SUM($C81:AX81)+SUM($C91:AW91)),-(SUM($C81:AX81)+SUM($C91:AW91))*Assumptions!$F$35/12),5)</f>
        <v>0</v>
      </c>
      <c r="AY96" s="111">
        <f>ROUND(IF(AND(Assumptions!$F$33=Assumptions!$P$6,AY65&gt;0),IPMT(Assumptions!$F$35/12,AY65,Assumptions!$F$31-Assumptions!$F$34,SUM($C81:AY81)+SUM($C91:AX91)),-(SUM($C81:AY81)+SUM($C91:AX91))*Assumptions!$F$35/12),5)</f>
        <v>0</v>
      </c>
      <c r="AZ96" s="111">
        <f>ROUND(IF(AND(Assumptions!$F$33=Assumptions!$P$6,AZ65&gt;0),IPMT(Assumptions!$F$35/12,AZ65,Assumptions!$F$31-Assumptions!$F$34,SUM($C81:AZ81)+SUM($C91:AY91)),-(SUM($C81:AZ81)+SUM($C91:AY91))*Assumptions!$F$35/12),5)</f>
        <v>0</v>
      </c>
      <c r="BA96" s="111">
        <f>ROUND(IF(AND(Assumptions!$F$33=Assumptions!$P$6,BA65&gt;0),IPMT(Assumptions!$F$35/12,BA65,Assumptions!$F$31-Assumptions!$F$34,SUM($C81:BA81)+SUM($C91:AZ91)),-(SUM($C81:BA81)+SUM($C91:AZ91))*Assumptions!$F$35/12),5)</f>
        <v>0</v>
      </c>
      <c r="BB96" s="111">
        <f>ROUND(IF(AND(Assumptions!$F$33=Assumptions!$P$6,BB65&gt;0),IPMT(Assumptions!$F$35/12,BB65,Assumptions!$F$31-Assumptions!$F$34,SUM($C81:BB81)+SUM($C91:BA91)),-(SUM($C81:BB81)+SUM($C91:BA91))*Assumptions!$F$35/12),5)</f>
        <v>0</v>
      </c>
      <c r="BC96" s="111">
        <f>ROUND(IF(AND(Assumptions!$F$33=Assumptions!$P$6,BC65&gt;0),IPMT(Assumptions!$F$35/12,BC65,Assumptions!$F$31-Assumptions!$F$34,SUM($C81:BC81)+SUM($C91:BB91)),-(SUM($C81:BC81)+SUM($C91:BB91))*Assumptions!$F$35/12),5)</f>
        <v>0</v>
      </c>
      <c r="BD96" s="111">
        <f>ROUND(IF(AND(Assumptions!$F$33=Assumptions!$P$6,BD65&gt;0),IPMT(Assumptions!$F$35/12,BD65,Assumptions!$F$31-Assumptions!$F$34,SUM($C81:BD81)+SUM($C91:BC91)),-(SUM($C81:BD81)+SUM($C91:BC91))*Assumptions!$F$35/12),5)</f>
        <v>0</v>
      </c>
      <c r="BE96" s="111">
        <f>ROUND(IF(AND(Assumptions!$F$33=Assumptions!$P$6,BE65&gt;0),IPMT(Assumptions!$F$35/12,BE65,Assumptions!$F$31-Assumptions!$F$34,SUM($C81:BE81)+SUM($C91:BD91)),-(SUM($C81:BE81)+SUM($C91:BD91))*Assumptions!$F$35/12),5)</f>
        <v>0</v>
      </c>
      <c r="BF96" s="111">
        <f>ROUND(IF(AND(Assumptions!$F$33=Assumptions!$P$6,BF65&gt;0),IPMT(Assumptions!$F$35/12,BF65,Assumptions!$F$31-Assumptions!$F$34,SUM($C81:BF81)+SUM($C91:BE91)),-(SUM($C81:BF81)+SUM($C91:BE91))*Assumptions!$F$35/12),5)</f>
        <v>0</v>
      </c>
      <c r="BG96" s="111">
        <f>ROUND(IF(AND(Assumptions!$F$33=Assumptions!$P$6,BG65&gt;0),IPMT(Assumptions!$F$35/12,BG65,Assumptions!$F$31-Assumptions!$F$34,SUM($C81:BG81)+SUM($C91:BF91)),-(SUM($C81:BG81)+SUM($C91:BF91))*Assumptions!$F$35/12),5)</f>
        <v>0</v>
      </c>
      <c r="BH96" s="111">
        <f>ROUND(IF(AND(Assumptions!$F$33=Assumptions!$P$6,BH65&gt;0),IPMT(Assumptions!$F$35/12,BH65,Assumptions!$F$31-Assumptions!$F$34,SUM($C81:BH81)+SUM($C91:BG91)),-(SUM($C81:BH81)+SUM($C91:BG91))*Assumptions!$F$35/12),5)</f>
        <v>0</v>
      </c>
      <c r="BI96" s="111">
        <f>ROUND(IF(AND(Assumptions!$F$33=Assumptions!$P$6,BI65&gt;0),IPMT(Assumptions!$F$35/12,BI65,Assumptions!$F$31-Assumptions!$F$34,SUM($C81:BI81)+SUM($C91:BH91)),-(SUM($C81:BI81)+SUM($C91:BH91))*Assumptions!$F$35/12),5)</f>
        <v>0</v>
      </c>
      <c r="BJ96" s="111">
        <f>ROUND(IF(AND(Assumptions!$F$33=Assumptions!$P$6,BJ65&gt;0),IPMT(Assumptions!$F$35/12,BJ65,Assumptions!$F$31-Assumptions!$F$34,SUM($C81:BJ81)+SUM($C91:BI91)),-(SUM($C81:BJ81)+SUM($C91:BI91))*Assumptions!$F$35/12),5)</f>
        <v>0</v>
      </c>
      <c r="BK96" s="111">
        <f>ROUND(IF(AND(Assumptions!$F$33=Assumptions!$P$6,BK65&gt;0),IPMT(Assumptions!$F$35/12,BK65,Assumptions!$F$31-Assumptions!$F$34,SUM($C81:BK81)+SUM($C91:BJ91)),-(SUM($C81:BK81)+SUM($C91:BJ91))*Assumptions!$F$35/12),5)</f>
        <v>0</v>
      </c>
      <c r="BL96" s="111">
        <f>ROUND(IF(AND(Assumptions!$F$33=Assumptions!$P$6,BL65&gt;0),IPMT(Assumptions!$F$35/12,BL65,Assumptions!$F$31-Assumptions!$F$34,SUM($C81:BL81)+SUM($C91:BK91)),-(SUM($C81:BL81)+SUM($C91:BK91))*Assumptions!$F$35/12),5)</f>
        <v>0</v>
      </c>
      <c r="BM96" s="111">
        <f>ROUND(IF(AND(Assumptions!$F$33=Assumptions!$P$6,BM65&gt;0),IPMT(Assumptions!$F$35/12,BM65,Assumptions!$F$31-Assumptions!$F$34,SUM($C81:BM81)+SUM($C91:BL91)),-(SUM($C81:BM81)+SUM($C91:BL91))*Assumptions!$F$35/12),5)</f>
        <v>0</v>
      </c>
      <c r="BN96" s="111">
        <f>ROUND(IF(AND(Assumptions!$F$33=Assumptions!$P$6,BN65&gt;0),IPMT(Assumptions!$F$35/12,BN65,Assumptions!$F$31-Assumptions!$F$34,SUM($C81:BN81)+SUM($C91:BM91)),-(SUM($C81:BN81)+SUM($C91:BM91))*Assumptions!$F$35/12),5)</f>
        <v>0</v>
      </c>
      <c r="BO96" s="111">
        <f>ROUND(IF(AND(Assumptions!$F$33=Assumptions!$P$6,BO65&gt;0),IPMT(Assumptions!$F$35/12,BO65,Assumptions!$F$31-Assumptions!$F$34,SUM($C81:BO81)+SUM($C91:BN91)),-(SUM($C81:BO81)+SUM($C91:BN91))*Assumptions!$F$35/12),5)</f>
        <v>0</v>
      </c>
      <c r="BP96" s="111">
        <f>ROUND(IF(AND(Assumptions!$F$33=Assumptions!$P$6,BP65&gt;0),IPMT(Assumptions!$F$35/12,BP65,Assumptions!$F$31-Assumptions!$F$34,SUM($C81:BP81)+SUM($C91:BO91)),-(SUM($C81:BP81)+SUM($C91:BO91))*Assumptions!$F$35/12),5)</f>
        <v>0</v>
      </c>
      <c r="BQ96" s="111">
        <f>ROUND(IF(AND(Assumptions!$F$33=Assumptions!$P$6,BQ65&gt;0),IPMT(Assumptions!$F$35/12,BQ65,Assumptions!$F$31-Assumptions!$F$34,SUM($C81:BQ81)+SUM($C91:BP91)),-(SUM($C81:BQ81)+SUM($C91:BP91))*Assumptions!$F$35/12),5)</f>
        <v>0</v>
      </c>
      <c r="BR96" s="111">
        <f>ROUND(IF(AND(Assumptions!$F$33=Assumptions!$P$6,BR65&gt;0),IPMT(Assumptions!$F$35/12,BR65,Assumptions!$F$31-Assumptions!$F$34,SUM($C81:BR81)+SUM($C91:BQ91)),-(SUM($C81:BR81)+SUM($C91:BQ91))*Assumptions!$F$35/12),5)</f>
        <v>0</v>
      </c>
      <c r="BS96" s="111">
        <f>ROUND(IF(AND(Assumptions!$F$33=Assumptions!$P$6,BS65&gt;0),IPMT(Assumptions!$F$35/12,BS65,Assumptions!$F$31-Assumptions!$F$34,SUM($C81:BS81)+SUM($C91:BR91)),-(SUM($C81:BS81)+SUM($C91:BR91))*Assumptions!$F$35/12),5)</f>
        <v>0</v>
      </c>
      <c r="BT96" s="111">
        <f>ROUND(IF(AND(Assumptions!$F$33=Assumptions!$P$6,BT65&gt;0),IPMT(Assumptions!$F$35/12,BT65,Assumptions!$F$31-Assumptions!$F$34,SUM($C81:BT81)+SUM($C91:BS91)),-(SUM($C81:BT81)+SUM($C91:BS91))*Assumptions!$F$35/12),5)</f>
        <v>0</v>
      </c>
      <c r="BU96" s="111">
        <f>ROUND(IF(AND(Assumptions!$F$33=Assumptions!$P$6,BU65&gt;0),IPMT(Assumptions!$F$35/12,BU65,Assumptions!$F$31-Assumptions!$F$34,SUM($C81:BU81)+SUM($C91:BT91)),-(SUM($C81:BU81)+SUM($C91:BT91))*Assumptions!$F$35/12),5)</f>
        <v>0</v>
      </c>
      <c r="BV96" s="111">
        <f>ROUND(IF(AND(Assumptions!$F$33=Assumptions!$P$6,BV65&gt;0),IPMT(Assumptions!$F$35/12,BV65,Assumptions!$F$31-Assumptions!$F$34,SUM($C81:BV81)+SUM($C91:BU91)),-(SUM($C81:BV81)+SUM($C91:BU91))*Assumptions!$F$35/12),5)</f>
        <v>0</v>
      </c>
      <c r="BW96" s="111">
        <f>ROUND(IF(AND(Assumptions!$F$33=Assumptions!$P$6,BW65&gt;0),IPMT(Assumptions!$F$35/12,BW65,Assumptions!$F$31-Assumptions!$F$34,SUM($C81:BW81)+SUM($C91:BV91)),-(SUM($C81:BW81)+SUM($C91:BV91))*Assumptions!$F$35/12),5)</f>
        <v>0</v>
      </c>
      <c r="BX96" s="111">
        <f>ROUND(IF(AND(Assumptions!$F$33=Assumptions!$P$6,BX65&gt;0),IPMT(Assumptions!$F$35/12,BX65,Assumptions!$F$31-Assumptions!$F$34,SUM($C81:BX81)+SUM($C91:BW91)),-(SUM($C81:BX81)+SUM($C91:BW91))*Assumptions!$F$35/12),5)</f>
        <v>0</v>
      </c>
      <c r="BY96" s="111">
        <f>ROUND(IF(AND(Assumptions!$F$33=Assumptions!$P$6,BY65&gt;0),IPMT(Assumptions!$F$35/12,BY65,Assumptions!$F$31-Assumptions!$F$34,SUM($C81:BY81)+SUM($C91:BX91)),-(SUM($C81:BY81)+SUM($C91:BX91))*Assumptions!$F$35/12),5)</f>
        <v>0</v>
      </c>
      <c r="BZ96" s="111">
        <f>ROUND(IF(AND(Assumptions!$F$33=Assumptions!$P$6,BZ65&gt;0),IPMT(Assumptions!$F$35/12,BZ65,Assumptions!$F$31-Assumptions!$F$34,SUM($C81:BZ81)+SUM($C91:BY91)),-(SUM($C81:BZ81)+SUM($C91:BY91))*Assumptions!$F$35/12),5)</f>
        <v>0</v>
      </c>
      <c r="CA96" s="111">
        <f>ROUND(IF(AND(Assumptions!$F$33=Assumptions!$P$6,CA65&gt;0),IPMT(Assumptions!$F$35/12,CA65,Assumptions!$F$31-Assumptions!$F$34,SUM($C81:CA81)+SUM($C91:BZ91)),-(SUM($C81:CA81)+SUM($C91:BZ91))*Assumptions!$F$35/12),5)</f>
        <v>0</v>
      </c>
      <c r="CB96" s="111">
        <f>ROUND(IF(AND(Assumptions!$F$33=Assumptions!$P$6,CB65&gt;0),IPMT(Assumptions!$F$35/12,CB65,Assumptions!$F$31-Assumptions!$F$34,SUM($C81:CB81)+SUM($C91:CA91)),-(SUM($C81:CB81)+SUM($C91:CA91))*Assumptions!$F$35/12),5)</f>
        <v>0</v>
      </c>
      <c r="CC96" s="111">
        <f>ROUND(IF(AND(Assumptions!$F$33=Assumptions!$P$6,CC65&gt;0),IPMT(Assumptions!$F$35/12,CC65,Assumptions!$F$31-Assumptions!$F$34,SUM($C81:CC81)+SUM($C91:CB91)),-(SUM($C81:CC81)+SUM($C91:CB91))*Assumptions!$F$35/12),5)</f>
        <v>0</v>
      </c>
      <c r="CD96" s="111">
        <f>ROUND(IF(AND(Assumptions!$F$33=Assumptions!$P$6,CD65&gt;0),IPMT(Assumptions!$F$35/12,CD65,Assumptions!$F$31-Assumptions!$F$34,SUM($C81:CD81)+SUM($C91:CC91)),-(SUM($C81:CD81)+SUM($C91:CC91))*Assumptions!$F$35/12),5)</f>
        <v>0</v>
      </c>
      <c r="CE96" s="111">
        <f>ROUND(IF(AND(Assumptions!$F$33=Assumptions!$P$6,CE65&gt;0),IPMT(Assumptions!$F$35/12,CE65,Assumptions!$F$31-Assumptions!$F$34,SUM($C81:CE81)+SUM($C91:CD91)),-(SUM($C81:CE81)+SUM($C91:CD91))*Assumptions!$F$35/12),5)</f>
        <v>0</v>
      </c>
      <c r="CF96" s="111">
        <f>ROUND(IF(AND(Assumptions!$F$33=Assumptions!$P$6,CF65&gt;0),IPMT(Assumptions!$F$35/12,CF65,Assumptions!$F$31-Assumptions!$F$34,SUM($C81:CF81)+SUM($C91:CE91)),-(SUM($C81:CF81)+SUM($C91:CE91))*Assumptions!$F$35/12),5)</f>
        <v>0</v>
      </c>
      <c r="CG96" s="111">
        <f>ROUND(IF(AND(Assumptions!$F$33=Assumptions!$P$6,CG65&gt;0),IPMT(Assumptions!$F$35/12,CG65,Assumptions!$F$31-Assumptions!$F$34,SUM($C81:CG81)+SUM($C91:CF91)),-(SUM($C81:CG81)+SUM($C91:CF91))*Assumptions!$F$35/12),5)</f>
        <v>0</v>
      </c>
      <c r="CH96" s="111">
        <f>ROUND(IF(AND(Assumptions!$F$33=Assumptions!$P$6,CH65&gt;0),IPMT(Assumptions!$F$35/12,CH65,Assumptions!$F$31-Assumptions!$F$34,SUM($C81:CH81)+SUM($C91:CG91)),-(SUM($C81:CH81)+SUM($C91:CG91))*Assumptions!$F$35/12),5)</f>
        <v>0</v>
      </c>
      <c r="CI96" s="111">
        <f>ROUND(IF(AND(Assumptions!$F$33=Assumptions!$P$6,CI65&gt;0),IPMT(Assumptions!$F$35/12,CI65,Assumptions!$F$31-Assumptions!$F$34,SUM($C81:CI81)+SUM($C91:CH91)),-(SUM($C81:CI81)+SUM($C91:CH91))*Assumptions!$F$35/12),5)</f>
        <v>0</v>
      </c>
      <c r="CJ96" s="111">
        <f>ROUND(IF(AND(Assumptions!$F$33=Assumptions!$P$6,CJ65&gt;0),IPMT(Assumptions!$F$35/12,CJ65,Assumptions!$F$31-Assumptions!$F$34,SUM($C81:CJ81)+SUM($C91:CI91)),-(SUM($C81:CJ81)+SUM($C91:CI91))*Assumptions!$F$35/12),5)</f>
        <v>0</v>
      </c>
      <c r="CK96" s="111">
        <f>ROUND(IF(AND(Assumptions!$F$33=Assumptions!$P$6,CK65&gt;0),IPMT(Assumptions!$F$35/12,CK65,Assumptions!$F$31-Assumptions!$F$34,SUM($C81:CK81)+SUM($C91:CJ91)),-(SUM($C81:CK81)+SUM($C91:CJ91))*Assumptions!$F$35/12),5)</f>
        <v>0</v>
      </c>
      <c r="CL96" s="111">
        <f>ROUND(IF(AND(Assumptions!$F$33=Assumptions!$P$6,CL65&gt;0),IPMT(Assumptions!$F$35/12,CL65,Assumptions!$F$31-Assumptions!$F$34,SUM($C81:CL81)+SUM($C91:CK91)),-(SUM($C81:CL81)+SUM($C91:CK91))*Assumptions!$F$35/12),5)</f>
        <v>0</v>
      </c>
      <c r="CM96" s="111">
        <f>ROUND(IF(AND(Assumptions!$F$33=Assumptions!$P$6,CM65&gt;0),IPMT(Assumptions!$F$35/12,CM65,Assumptions!$F$31-Assumptions!$F$34,SUM($C81:CM81)+SUM($C91:CL91)),-(SUM($C81:CM81)+SUM($C91:CL91))*Assumptions!$F$35/12),5)</f>
        <v>0</v>
      </c>
      <c r="CN96" s="111">
        <f>ROUND(IF(AND(Assumptions!$F$33=Assumptions!$P$6,CN65&gt;0),IPMT(Assumptions!$F$35/12,CN65,Assumptions!$F$31-Assumptions!$F$34,SUM($C81:CN81)+SUM($C91:CM91)),-(SUM($C81:CN81)+SUM($C91:CM91))*Assumptions!$F$35/12),5)</f>
        <v>0</v>
      </c>
      <c r="CO96" s="111">
        <f>ROUND(IF(AND(Assumptions!$F$33=Assumptions!$P$6,CO65&gt;0),IPMT(Assumptions!$F$35/12,CO65,Assumptions!$F$31-Assumptions!$F$34,SUM($C81:CO81)+SUM($C91:CN91)),-(SUM($C81:CO81)+SUM($C91:CN91))*Assumptions!$F$35/12),5)</f>
        <v>0</v>
      </c>
      <c r="CP96" s="111">
        <f>ROUND(IF(AND(Assumptions!$F$33=Assumptions!$P$6,CP65&gt;0),IPMT(Assumptions!$F$35/12,CP65,Assumptions!$F$31-Assumptions!$F$34,SUM($C81:CP81)+SUM($C91:CO91)),-(SUM($C81:CP81)+SUM($C91:CO91))*Assumptions!$F$35/12),5)</f>
        <v>0</v>
      </c>
      <c r="CQ96" s="111">
        <f>ROUND(IF(AND(Assumptions!$F$33=Assumptions!$P$6,CQ65&gt;0),IPMT(Assumptions!$F$35/12,CQ65,Assumptions!$F$31-Assumptions!$F$34,SUM($C81:CQ81)+SUM($C91:CP91)),-(SUM($C81:CQ81)+SUM($C91:CP91))*Assumptions!$F$35/12),5)</f>
        <v>0</v>
      </c>
      <c r="CR96" s="111">
        <f>ROUND(IF(AND(Assumptions!$F$33=Assumptions!$P$6,CR65&gt;0),IPMT(Assumptions!$F$35/12,CR65,Assumptions!$F$31-Assumptions!$F$34,SUM($C81:CR81)+SUM($C91:CQ91)),-(SUM($C81:CR81)+SUM($C91:CQ91))*Assumptions!$F$35/12),5)</f>
        <v>0</v>
      </c>
      <c r="CS96" s="111">
        <f>ROUND(IF(AND(Assumptions!$F$33=Assumptions!$P$6,CS65&gt;0),IPMT(Assumptions!$F$35/12,CS65,Assumptions!$F$31-Assumptions!$F$34,SUM($C81:CS81)+SUM($C91:CR91)),-(SUM($C81:CS81)+SUM($C91:CR91))*Assumptions!$F$35/12),5)</f>
        <v>0</v>
      </c>
      <c r="CT96" s="111">
        <f>ROUND(IF(AND(Assumptions!$F$33=Assumptions!$P$6,CT65&gt;0),IPMT(Assumptions!$F$35/12,CT65,Assumptions!$F$31-Assumptions!$F$34,SUM($C81:CT81)+SUM($C91:CS91)),-(SUM($C81:CT81)+SUM($C91:CS91))*Assumptions!$F$35/12),5)</f>
        <v>0</v>
      </c>
      <c r="CU96" s="111">
        <f>ROUND(IF(AND(Assumptions!$F$33=Assumptions!$P$6,CU65&gt;0),IPMT(Assumptions!$F$35/12,CU65,Assumptions!$F$31-Assumptions!$F$34,SUM($C81:CU81)+SUM($C91:CT91)),-(SUM($C81:CU81)+SUM($C91:CT91))*Assumptions!$F$35/12),5)</f>
        <v>0</v>
      </c>
      <c r="CV96" s="197"/>
      <c r="CW96" s="197"/>
      <c r="CX96" s="197"/>
      <c r="CY96" s="197"/>
      <c r="CZ96" s="197"/>
      <c r="DA96" s="197"/>
      <c r="DB96" s="197"/>
      <c r="DC96" s="197"/>
    </row>
    <row r="97" spans="2:107" s="28" customFormat="1" outlineLevel="1">
      <c r="B97" s="151"/>
      <c r="C97" s="205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6"/>
      <c r="Q97" s="206"/>
      <c r="R97" s="206"/>
      <c r="S97" s="206"/>
      <c r="T97" s="206"/>
      <c r="U97" s="206"/>
      <c r="V97" s="206"/>
      <c r="W97" s="206"/>
      <c r="X97" s="206"/>
      <c r="Y97" s="206"/>
      <c r="Z97" s="206"/>
      <c r="AA97" s="206"/>
      <c r="AB97" s="206"/>
      <c r="AC97" s="206"/>
      <c r="AD97" s="206"/>
      <c r="AE97" s="206"/>
      <c r="AF97" s="206"/>
      <c r="AG97" s="206"/>
      <c r="AH97" s="206"/>
      <c r="AI97" s="206"/>
      <c r="AJ97" s="206"/>
      <c r="AK97" s="206"/>
      <c r="AL97" s="206"/>
      <c r="AM97" s="206"/>
      <c r="AN97" s="206"/>
      <c r="AO97" s="206"/>
      <c r="AP97" s="206"/>
      <c r="AQ97" s="206"/>
      <c r="AR97" s="206"/>
      <c r="AS97" s="206"/>
      <c r="AT97" s="206"/>
      <c r="AU97" s="206"/>
      <c r="AV97" s="206"/>
      <c r="AW97" s="206"/>
      <c r="AX97" s="206"/>
      <c r="AY97" s="206"/>
      <c r="AZ97" s="206"/>
      <c r="BA97" s="206"/>
      <c r="BB97" s="206"/>
      <c r="BC97" s="206"/>
      <c r="BD97" s="206"/>
      <c r="BE97" s="206"/>
      <c r="BF97" s="206"/>
      <c r="BG97" s="206"/>
      <c r="BH97" s="206"/>
      <c r="BI97" s="206"/>
      <c r="BJ97" s="206"/>
      <c r="BK97" s="206"/>
      <c r="BL97" s="206"/>
      <c r="BM97" s="206"/>
      <c r="BN97" s="206"/>
      <c r="BO97" s="206"/>
      <c r="BP97" s="206"/>
      <c r="BQ97" s="206"/>
      <c r="BR97" s="206"/>
      <c r="BS97" s="206"/>
      <c r="BT97" s="206"/>
      <c r="BU97" s="206"/>
      <c r="BV97" s="206"/>
      <c r="BW97" s="206"/>
      <c r="BX97" s="206"/>
      <c r="BY97" s="206"/>
      <c r="BZ97" s="206"/>
      <c r="CA97" s="206"/>
      <c r="CB97" s="206"/>
      <c r="CC97" s="206"/>
      <c r="CD97" s="206"/>
      <c r="CE97" s="206"/>
      <c r="CF97" s="206"/>
      <c r="CG97" s="206"/>
      <c r="CH97" s="206"/>
      <c r="CI97" s="206"/>
      <c r="CJ97" s="206"/>
      <c r="CK97" s="206"/>
      <c r="CL97" s="206"/>
      <c r="CM97" s="206"/>
      <c r="CN97" s="206"/>
      <c r="CO97" s="206"/>
      <c r="CP97" s="206"/>
      <c r="CQ97" s="206"/>
      <c r="CR97" s="206"/>
      <c r="CS97" s="206"/>
      <c r="CT97" s="206"/>
      <c r="CU97" s="206"/>
      <c r="CV97" s="197"/>
      <c r="CW97" s="197"/>
      <c r="CX97" s="197"/>
      <c r="CY97" s="197"/>
      <c r="CZ97" s="197"/>
      <c r="DA97" s="197"/>
      <c r="DB97" s="197"/>
      <c r="DC97" s="197"/>
    </row>
  </sheetData>
  <sheetProtection formatColumns="0" formatRows="0" selectLockedCells="1"/>
  <phoneticPr fontId="2" type="noConversion"/>
  <pageMargins left="0.75" right="0.75" top="1" bottom="1" header="0.5" footer="0.5"/>
  <pageSetup paperSize="9" scale="56" orientation="landscape" r:id="rId1"/>
  <headerFooter alignWithMargins="0"/>
  <ignoredErrors>
    <ignoredError sqref="P8:DC11 AC7:DC7 P18:DC5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E8BD8-1FFF-400E-8372-2AEB9618FD0C}">
  <sheetPr>
    <tabColor rgb="FF184B71"/>
  </sheetPr>
  <dimension ref="B1:M58"/>
  <sheetViews>
    <sheetView showGridLines="0" tabSelected="1" zoomScale="90" zoomScaleNormal="90" workbookViewId="0">
      <selection activeCell="T32" sqref="T32"/>
    </sheetView>
  </sheetViews>
  <sheetFormatPr defaultColWidth="9.109375" defaultRowHeight="13.2"/>
  <cols>
    <col min="1" max="1" width="3.44140625" style="21" customWidth="1"/>
    <col min="2" max="2" width="3.109375" style="21" customWidth="1"/>
    <col min="3" max="3" width="42.77734375" style="21" customWidth="1"/>
    <col min="4" max="4" width="4.109375" style="21" customWidth="1"/>
    <col min="5" max="12" width="14.6640625" style="21" customWidth="1"/>
    <col min="13" max="13" width="3" style="21" customWidth="1"/>
    <col min="14" max="14" width="14.77734375" style="21" customWidth="1"/>
    <col min="15" max="19" width="9.44140625" style="21" bestFit="1" customWidth="1"/>
    <col min="20" max="21" width="10.44140625" style="21" bestFit="1" customWidth="1"/>
    <col min="22" max="16384" width="9.109375" style="21"/>
  </cols>
  <sheetData>
    <row r="1" spans="2:13" ht="13.8" thickBot="1"/>
    <row r="2" spans="2:13">
      <c r="B2" s="427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9"/>
    </row>
    <row r="3" spans="2:13" s="229" customFormat="1" ht="14.4" thickBot="1">
      <c r="B3" s="430"/>
      <c r="C3" s="443" t="str">
        <f>LEFT(Assumptions!$B$2,FIND("Budget",Assumptions!$B$2)-1)&amp;"KPIs "&amp;RIGHT(Assumptions!$B$2,9)</f>
        <v>SUPA KPIs 2026-2033</v>
      </c>
      <c r="D3" s="443"/>
      <c r="E3" s="443"/>
      <c r="F3" s="443"/>
      <c r="G3" s="443"/>
      <c r="H3" s="443"/>
      <c r="I3" s="443"/>
      <c r="J3" s="443"/>
      <c r="K3" s="443"/>
      <c r="L3" s="443"/>
      <c r="M3" s="437"/>
    </row>
    <row r="4" spans="2:13" ht="13.8" thickTop="1">
      <c r="B4" s="431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6"/>
    </row>
    <row r="5" spans="2:13" s="253" customFormat="1" ht="13.8">
      <c r="B5" s="432"/>
      <c r="C5" s="25" t="s">
        <v>230</v>
      </c>
      <c r="D5" s="25"/>
      <c r="E5" s="414">
        <f>PL!O4</f>
        <v>2026</v>
      </c>
      <c r="F5" s="414">
        <f>E5+1</f>
        <v>2027</v>
      </c>
      <c r="G5" s="414">
        <f t="shared" ref="G5:L5" si="0">F5+1</f>
        <v>2028</v>
      </c>
      <c r="H5" s="414">
        <f t="shared" si="0"/>
        <v>2029</v>
      </c>
      <c r="I5" s="414">
        <f t="shared" si="0"/>
        <v>2030</v>
      </c>
      <c r="J5" s="414">
        <f t="shared" si="0"/>
        <v>2031</v>
      </c>
      <c r="K5" s="414">
        <f t="shared" si="0"/>
        <v>2032</v>
      </c>
      <c r="L5" s="414">
        <f t="shared" si="0"/>
        <v>2033</v>
      </c>
      <c r="M5" s="438"/>
    </row>
    <row r="6" spans="2:13" s="253" customFormat="1" ht="13.8">
      <c r="B6" s="432"/>
      <c r="C6" s="426" t="s">
        <v>241</v>
      </c>
      <c r="D6" s="420">
        <v>0</v>
      </c>
      <c r="E6" s="421">
        <f>INDEX(Revenue!$O$32:$DB$32,MATCH(E$5,Revenue!$O$4:$DB$4,0))</f>
        <v>206.00514017860982</v>
      </c>
      <c r="F6" s="421">
        <f>INDEX(Revenue!$O$32:$DB$32,MATCH(F$5,Revenue!$O$4:$DB$4,0))</f>
        <v>528.90230033294165</v>
      </c>
      <c r="G6" s="421">
        <f>INDEX(Revenue!$O$32:$DB$32,MATCH(G$5,Revenue!$O$4:$DB$4,0))</f>
        <v>899.68000312238587</v>
      </c>
      <c r="H6" s="421">
        <f>INDEX(Revenue!$O$32:$DB$32,MATCH(H$5,Revenue!$O$4:$DB$4,0))</f>
        <v>1308.8042502915696</v>
      </c>
      <c r="I6" s="421">
        <f>INDEX(Revenue!$O$32:$DB$32,MATCH(I$5,Revenue!$O$4:$DB$4,0))</f>
        <v>1755.1403323809218</v>
      </c>
      <c r="J6" s="421">
        <f>INDEX(Revenue!$O$32:$DB$32,MATCH(J$5,Revenue!$O$4:$DB$4,0))</f>
        <v>2113.9840329185467</v>
      </c>
      <c r="K6" s="421">
        <f>INDEX(Revenue!$O$32:$DB$32,MATCH(K$5,Revenue!$O$4:$DB$4,0))</f>
        <v>2363.57282471493</v>
      </c>
      <c r="L6" s="421">
        <f>INDEX(Revenue!$O$32:$DB$32,MATCH(L$5,Revenue!$O$4:$DB$4,0))</f>
        <v>2589.5417169135239</v>
      </c>
      <c r="M6" s="438"/>
    </row>
    <row r="7" spans="2:13" s="253" customFormat="1" ht="13.8">
      <c r="B7" s="432"/>
      <c r="C7" s="426" t="s">
        <v>240</v>
      </c>
      <c r="D7" s="420"/>
      <c r="E7" s="421">
        <f>INDEX(Revenue!$O$34:$DB$34,MATCH(E$5,Revenue!$O$4:$DB$4,0))</f>
        <v>208.33333333333334</v>
      </c>
      <c r="F7" s="421">
        <f>INDEX(Revenue!$O$34:$DB$34,MATCH(F$5,Revenue!$O$4:$DB$4,0))</f>
        <v>333.33333333333331</v>
      </c>
      <c r="G7" s="421">
        <f>INDEX(Revenue!$O$34:$DB$34,MATCH(G$5,Revenue!$O$4:$DB$4,0))</f>
        <v>391.66666666666663</v>
      </c>
      <c r="H7" s="421">
        <f>INDEX(Revenue!$O$34:$DB$34,MATCH(H$5,Revenue!$O$4:$DB$4,0))</f>
        <v>441.66666666666669</v>
      </c>
      <c r="I7" s="421">
        <f>INDEX(Revenue!$O$34:$DB$34,MATCH(I$5,Revenue!$O$4:$DB$4,0))</f>
        <v>491.66666666666674</v>
      </c>
      <c r="J7" s="421">
        <f>INDEX(Revenue!$O$34:$DB$34,MATCH(J$5,Revenue!$O$4:$DB$4,0))</f>
        <v>416.66666666666663</v>
      </c>
      <c r="K7" s="421">
        <f>INDEX(Revenue!$O$34:$DB$34,MATCH(K$5,Revenue!$O$4:$DB$4,0))</f>
        <v>316.66666666666669</v>
      </c>
      <c r="L7" s="421">
        <f>INDEX(Revenue!$O$34:$DB$34,MATCH(L$5,Revenue!$O$4:$DB$4,0))</f>
        <v>300</v>
      </c>
      <c r="M7" s="438"/>
    </row>
    <row r="8" spans="2:13" s="259" customFormat="1" ht="13.8">
      <c r="B8" s="433"/>
      <c r="C8" s="422" t="s">
        <v>233</v>
      </c>
      <c r="D8" s="422"/>
      <c r="E8" s="421">
        <f>INDEX(Revenue!$O$40:$DB$40,MATCH(E$5,Revenue!$O$4:$DB$4,0))/1000000</f>
        <v>170.59236031020214</v>
      </c>
      <c r="F8" s="421">
        <f>INDEX(Revenue!$O$40:$DB$40,MATCH(F$5,Revenue!$O$4:$DB$4,0))/1000000</f>
        <v>831.33721008594569</v>
      </c>
      <c r="G8" s="421">
        <f>INDEX(Revenue!$O$40:$DB$40,MATCH(G$5,Revenue!$O$4:$DB$4,0))/1000000</f>
        <v>1843.8543406641897</v>
      </c>
      <c r="H8" s="421">
        <f>INDEX(Revenue!$O$40:$DB$40,MATCH(H$5,Revenue!$O$4:$DB$4,0))/1000000</f>
        <v>3115.140954888047</v>
      </c>
      <c r="I8" s="421">
        <f>INDEX(Revenue!$O$40:$DB$40,MATCH(I$5,Revenue!$O$4:$DB$4,0))/1000000</f>
        <v>4644.6424782539116</v>
      </c>
      <c r="J8" s="421">
        <f>INDEX(Revenue!$O$40:$DB$40,MATCH(J$5,Revenue!$O$4:$DB$4,0))/1000000</f>
        <v>6459.208291842413</v>
      </c>
      <c r="K8" s="421">
        <f>INDEX(Revenue!$O$40:$DB$40,MATCH(K$5,Revenue!$O$4:$DB$4,0))/1000000</f>
        <v>8191.9234688227425</v>
      </c>
      <c r="L8" s="421">
        <f>INDEX(Revenue!$O$40:$DB$40,MATCH(L$5,Revenue!$O$4:$DB$4,0))/1000000</f>
        <v>9928.7315972461693</v>
      </c>
      <c r="M8" s="439"/>
    </row>
    <row r="9" spans="2:13" s="259" customFormat="1" ht="13.8">
      <c r="B9" s="433"/>
      <c r="C9" s="423" t="s">
        <v>234</v>
      </c>
      <c r="D9" s="423"/>
      <c r="E9" s="421">
        <f>INDEX(Revenue!$O$6:$DB$6,MATCH(E$5,Revenue!$O$4:$DB$4,0))/1000</f>
        <v>576.60217784848317</v>
      </c>
      <c r="F9" s="421">
        <f>INDEX(Revenue!$O$6:$DB$6,MATCH(F$5,Revenue!$O$4:$DB$4,0))/1000</f>
        <v>2859.9659947947544</v>
      </c>
      <c r="G9" s="421">
        <f>INDEX(Revenue!$O$6:$DB$6,MATCH(G$5,Revenue!$O$4:$DB$4,0))/1000</f>
        <v>6399.8267472585439</v>
      </c>
      <c r="H9" s="421">
        <f>INDEX(Revenue!$O$6:$DB$6,MATCH(H$5,Revenue!$O$4:$DB$4,0))/1000</f>
        <v>10804.392607500726</v>
      </c>
      <c r="I9" s="421">
        <f>INDEX(Revenue!$O$6:$DB$6,MATCH(I$5,Revenue!$O$4:$DB$4,0))/1000</f>
        <v>16391.206284169832</v>
      </c>
      <c r="J9" s="421">
        <f>INDEX(Revenue!$O$6:$DB$6,MATCH(J$5,Revenue!$O$4:$DB$4,0))/1000</f>
        <v>22786.341172234501</v>
      </c>
      <c r="K9" s="421">
        <f>INDEX(Revenue!$O$6:$DB$6,MATCH(K$5,Revenue!$O$4:$DB$4,0))/1000</f>
        <v>28888.537078058864</v>
      </c>
      <c r="L9" s="421">
        <f>INDEX(Revenue!$O$6:$DB$6,MATCH(L$5,Revenue!$O$4:$DB$4,0))/1000</f>
        <v>35001.380794917983</v>
      </c>
      <c r="M9" s="439"/>
    </row>
    <row r="10" spans="2:13" s="259" customFormat="1" ht="13.8">
      <c r="B10" s="433"/>
      <c r="C10" s="423" t="s">
        <v>235</v>
      </c>
      <c r="D10" s="423"/>
      <c r="E10" s="421">
        <f ca="1">INDEX(PL!$O$28:$DB$28,MATCH(E$5,PL!$O$4:$DB$4,0))/1000</f>
        <v>-80.753952246782688</v>
      </c>
      <c r="F10" s="421">
        <f ca="1">INDEX(PL!$O$28:$DB$28,MATCH(F$5,PL!$O$4:$DB$4,0))/1000</f>
        <v>365.77191598356819</v>
      </c>
      <c r="G10" s="421">
        <f ca="1">INDEX(PL!$O$28:$DB$28,MATCH(G$5,PL!$O$4:$DB$4,0))/1000</f>
        <v>1703.3352899777653</v>
      </c>
      <c r="H10" s="421">
        <f ca="1">INDEX(PL!$O$28:$DB$28,MATCH(H$5,PL!$O$4:$DB$4,0))/1000</f>
        <v>3192.173020063417</v>
      </c>
      <c r="I10" s="421">
        <f ca="1">INDEX(PL!$O$28:$DB$28,MATCH(I$5,PL!$O$4:$DB$4,0))/1000</f>
        <v>4739.1796397307407</v>
      </c>
      <c r="J10" s="421">
        <f ca="1">INDEX(PL!$O$28:$DB$28,MATCH(J$5,PL!$O$4:$DB$4,0))/1000</f>
        <v>7213.3962533700678</v>
      </c>
      <c r="K10" s="421">
        <f ca="1">INDEX(PL!$O$28:$DB$28,MATCH(K$5,PL!$O$4:$DB$4,0))/1000</f>
        <v>9679.4230235743144</v>
      </c>
      <c r="L10" s="421">
        <f ca="1">INDEX(PL!$O$28:$DB$28,MATCH(L$5,PL!$O$4:$DB$4,0))/1000</f>
        <v>12220.501844574854</v>
      </c>
      <c r="M10" s="439"/>
    </row>
    <row r="11" spans="2:13" s="259" customFormat="1">
      <c r="B11" s="433"/>
      <c r="C11" s="424" t="s">
        <v>231</v>
      </c>
      <c r="D11" s="424"/>
      <c r="E11" s="425">
        <f ca="1">IFERROR(E10/E9,0)</f>
        <v>-0.14005141733613577</v>
      </c>
      <c r="F11" s="425">
        <f t="shared" ref="F11:L11" ca="1" si="1">IFERROR(F10/F9,0)</f>
        <v>0.12789379896449357</v>
      </c>
      <c r="G11" s="425">
        <f t="shared" ca="1" si="1"/>
        <v>0.26615334402722901</v>
      </c>
      <c r="H11" s="425">
        <f t="shared" ca="1" si="1"/>
        <v>0.29545140907294659</v>
      </c>
      <c r="I11" s="425">
        <f t="shared" ca="1" si="1"/>
        <v>0.28912940009227434</v>
      </c>
      <c r="J11" s="425">
        <f t="shared" ca="1" si="1"/>
        <v>0.31656667469543992</v>
      </c>
      <c r="K11" s="425">
        <f t="shared" ca="1" si="1"/>
        <v>0.33506103121178588</v>
      </c>
      <c r="L11" s="425">
        <f t="shared" ca="1" si="1"/>
        <v>0.34914342140322668</v>
      </c>
      <c r="M11" s="439"/>
    </row>
    <row r="12" spans="2:13" s="259" customFormat="1" ht="13.8">
      <c r="B12" s="433"/>
      <c r="C12" s="423" t="s">
        <v>239</v>
      </c>
      <c r="D12" s="423"/>
      <c r="E12" s="421">
        <f>INDEX('SG&amp;A'!$O$7:$DB$7,MATCH(E$5,'SG&amp;A'!$O$4:$DB$4,0))/1000</f>
        <v>30</v>
      </c>
      <c r="F12" s="421">
        <f>INDEX('SG&amp;A'!$O$7:$DB$7,MATCH(F$5,'SG&amp;A'!$O$4:$DB$4,0))/1000</f>
        <v>48.24</v>
      </c>
      <c r="G12" s="421">
        <f>INDEX('SG&amp;A'!$O$7:$DB$7,MATCH(G$5,'SG&amp;A'!$O$4:$DB$4,0))/1000</f>
        <v>60.6</v>
      </c>
      <c r="H12" s="421">
        <f>INDEX('SG&amp;A'!$O$7:$DB$7,MATCH(H$5,'SG&amp;A'!$O$4:$DB$4,0))/1000</f>
        <v>61.811999999999998</v>
      </c>
      <c r="I12" s="421">
        <f>INDEX('SG&amp;A'!$O$7:$DB$7,MATCH(I$5,'SG&amp;A'!$O$4:$DB$4,0))/1000</f>
        <v>120</v>
      </c>
      <c r="J12" s="421">
        <f>INDEX('SG&amp;A'!$O$7:$DB$7,MATCH(J$5,'SG&amp;A'!$O$4:$DB$4,0))/1000</f>
        <v>122.4</v>
      </c>
      <c r="K12" s="421">
        <f>INDEX('SG&amp;A'!$O$7:$DB$7,MATCH(K$5,'SG&amp;A'!$O$4:$DB$4,0))/1000</f>
        <v>124.848</v>
      </c>
      <c r="L12" s="421">
        <f>INDEX('SG&amp;A'!$O$7:$DB$7,MATCH(L$5,'SG&amp;A'!$O$4:$DB$4,0))/1000</f>
        <v>127.34496</v>
      </c>
      <c r="M12" s="439"/>
    </row>
    <row r="13" spans="2:13" s="259" customFormat="1" ht="13.8">
      <c r="B13" s="433"/>
      <c r="C13" s="423" t="s">
        <v>236</v>
      </c>
      <c r="D13" s="423"/>
      <c r="E13" s="421">
        <f>-INDEX(CF!$O$22:$DB$22,MATCH(E$5,CF!$O$4:$DB$4,0))/1000</f>
        <v>108.33333333333329</v>
      </c>
      <c r="F13" s="421">
        <f>-INDEX(CF!$O$22:$DB$22,MATCH(F$5,CF!$O$4:$DB$4,0))/1000</f>
        <v>530.06666666666661</v>
      </c>
      <c r="G13" s="421">
        <f>-INDEX(CF!$O$22:$DB$22,MATCH(G$5,CF!$O$4:$DB$4,0))/1000</f>
        <v>50.5</v>
      </c>
      <c r="H13" s="421">
        <f>-INDEX(CF!$O$22:$DB$22,MATCH(H$5,CF!$O$4:$DB$4,0))/1000</f>
        <v>2051.5100000000002</v>
      </c>
      <c r="I13" s="421">
        <f>-INDEX(CF!$O$22:$DB$22,MATCH(I$5,CF!$O$4:$DB$4,0))/1000</f>
        <v>199.99999999999997</v>
      </c>
      <c r="J13" s="421">
        <f>-INDEX(CF!$O$22:$DB$22,MATCH(J$5,CF!$O$4:$DB$4,0))/1000</f>
        <v>204</v>
      </c>
      <c r="K13" s="421">
        <f>-INDEX(CF!$O$22:$DB$22,MATCH(K$5,CF!$O$4:$DB$4,0))/1000</f>
        <v>208.08</v>
      </c>
      <c r="L13" s="421">
        <f>-INDEX(CF!$O$22:$DB$22,MATCH(L$5,CF!$O$4:$DB$4,0))/1000</f>
        <v>212.24159999999995</v>
      </c>
      <c r="M13" s="439"/>
    </row>
    <row r="14" spans="2:13" s="259" customFormat="1" ht="13.8">
      <c r="B14" s="433"/>
      <c r="C14" s="423" t="s">
        <v>237</v>
      </c>
      <c r="D14" s="423"/>
      <c r="E14" s="421">
        <f>INDEX(CF!$O$30:$DB$30,MATCH(E$5,CF!$O$4:$DB$4,0))/1000</f>
        <v>200</v>
      </c>
      <c r="F14" s="421">
        <f>INDEX(CF!$O$30:$DB$30,MATCH(F$5,CF!$O$4:$DB$4,0))/1000</f>
        <v>500</v>
      </c>
      <c r="G14" s="421">
        <f>INDEX(CF!$O$30:$DB$30,MATCH(G$5,CF!$O$4:$DB$4,0))/1000</f>
        <v>0</v>
      </c>
      <c r="H14" s="421">
        <f>INDEX(CF!$O$30:$DB$30,MATCH(H$5,CF!$O$4:$DB$4,0))/1000</f>
        <v>2000</v>
      </c>
      <c r="I14" s="421">
        <f>INDEX(CF!$O$30:$DB$30,MATCH(I$5,CF!$O$4:$DB$4,0))/1000</f>
        <v>0</v>
      </c>
      <c r="J14" s="421">
        <f>INDEX(CF!$O$30:$DB$30,MATCH(J$5,CF!$O$4:$DB$4,0))/1000</f>
        <v>0</v>
      </c>
      <c r="K14" s="421">
        <f>INDEX(CF!$O$30:$DB$30,MATCH(K$5,CF!$O$4:$DB$4,0))/1000</f>
        <v>0</v>
      </c>
      <c r="L14" s="421">
        <f>INDEX(CF!$O$30:$DB$30,MATCH(L$5,CF!$O$4:$DB$4,0))/1000</f>
        <v>0</v>
      </c>
      <c r="M14" s="439"/>
    </row>
    <row r="15" spans="2:13" s="259" customFormat="1">
      <c r="B15" s="433"/>
      <c r="C15" s="415" t="s">
        <v>232</v>
      </c>
      <c r="D15" s="415"/>
      <c r="E15" s="416">
        <f ca="1">E10/SUM($E14:E14)</f>
        <v>-0.40376976123391345</v>
      </c>
      <c r="F15" s="416">
        <f ca="1">F10/SUM($E14:F14)</f>
        <v>0.5225313085479546</v>
      </c>
      <c r="G15" s="416">
        <f ca="1">G10/SUM($E14:G14)</f>
        <v>2.4333361285396649</v>
      </c>
      <c r="H15" s="416">
        <f ca="1">H10/SUM($E14:H14)</f>
        <v>1.1822863037271916</v>
      </c>
      <c r="I15" s="416">
        <f ca="1">I10/SUM($E14:I14)</f>
        <v>1.7552517184187928</v>
      </c>
      <c r="J15" s="416">
        <f ca="1">J10/SUM($E14:J14)</f>
        <v>2.6716282419889139</v>
      </c>
      <c r="K15" s="416">
        <f ca="1">K10/SUM($E14:K14)</f>
        <v>3.584971490212709</v>
      </c>
      <c r="L15" s="416">
        <f ca="1">L10/SUM($E14:L14)</f>
        <v>4.5261117942869831</v>
      </c>
      <c r="M15" s="439"/>
    </row>
    <row r="16" spans="2:13" s="259" customFormat="1">
      <c r="B16" s="433"/>
      <c r="C16" s="415" t="s">
        <v>238</v>
      </c>
      <c r="D16" s="415"/>
      <c r="E16" s="417">
        <f>E9*1000/AVERAGE(D6,E6)</f>
        <v>5597.9397149853612</v>
      </c>
      <c r="F16" s="417">
        <f t="shared" ref="F16:L16" si="2">F9*1000/AVERAGE(E6,F6)</f>
        <v>7783.2005423812288</v>
      </c>
      <c r="G16" s="417">
        <f t="shared" si="2"/>
        <v>8959.6892412557736</v>
      </c>
      <c r="H16" s="417">
        <f t="shared" si="2"/>
        <v>9784.4416058651113</v>
      </c>
      <c r="I16" s="417">
        <f t="shared" si="2"/>
        <v>10699.414328096487</v>
      </c>
      <c r="J16" s="417">
        <f t="shared" si="2"/>
        <v>11778.55195175193</v>
      </c>
      <c r="K16" s="417">
        <f t="shared" si="2"/>
        <v>12903.705300272757</v>
      </c>
      <c r="L16" s="417">
        <f t="shared" si="2"/>
        <v>14133.079500079741</v>
      </c>
      <c r="M16" s="439"/>
    </row>
    <row r="17" spans="2:13" s="259" customFormat="1">
      <c r="B17" s="433"/>
      <c r="C17" s="413" t="s">
        <v>242</v>
      </c>
      <c r="D17" s="413"/>
      <c r="E17" s="419">
        <f>E12*1000/E7</f>
        <v>144</v>
      </c>
      <c r="F17" s="419">
        <f t="shared" ref="F17:L17" si="3">F12*1000/F7</f>
        <v>144.72</v>
      </c>
      <c r="G17" s="419">
        <f t="shared" si="3"/>
        <v>154.72340425531917</v>
      </c>
      <c r="H17" s="419">
        <f t="shared" si="3"/>
        <v>139.95169811320753</v>
      </c>
      <c r="I17" s="419">
        <f t="shared" si="3"/>
        <v>244.06779661016947</v>
      </c>
      <c r="J17" s="419">
        <f t="shared" si="3"/>
        <v>293.76000000000005</v>
      </c>
      <c r="K17" s="419">
        <f t="shared" si="3"/>
        <v>394.25684210526316</v>
      </c>
      <c r="L17" s="419">
        <f t="shared" si="3"/>
        <v>424.48320000000001</v>
      </c>
      <c r="M17" s="439"/>
    </row>
    <row r="18" spans="2:13" s="259" customFormat="1" ht="13.8" thickBot="1">
      <c r="B18" s="433"/>
      <c r="C18" s="441"/>
      <c r="D18" s="441"/>
      <c r="E18" s="441"/>
      <c r="F18" s="441"/>
      <c r="G18" s="441"/>
      <c r="H18" s="441"/>
      <c r="I18" s="441"/>
      <c r="J18" s="441"/>
      <c r="K18" s="441"/>
      <c r="L18" s="441"/>
      <c r="M18" s="439"/>
    </row>
    <row r="19" spans="2:13" s="259" customFormat="1" ht="14.4" thickBot="1">
      <c r="B19" s="433"/>
      <c r="C19" s="250" t="s">
        <v>212</v>
      </c>
      <c r="D19" s="418"/>
      <c r="E19" s="251">
        <f ca="1">'Return &amp;Valuation'!C4</f>
        <v>37336967.735392481</v>
      </c>
      <c r="F19" s="252"/>
      <c r="G19" s="441"/>
      <c r="H19" s="441"/>
      <c r="I19" s="441"/>
      <c r="J19" s="441"/>
      <c r="K19" s="441"/>
      <c r="L19" s="441"/>
      <c r="M19" s="439"/>
    </row>
    <row r="20" spans="2:13" s="259" customFormat="1" ht="14.4" thickBot="1">
      <c r="B20" s="433"/>
      <c r="C20" s="250" t="s">
        <v>125</v>
      </c>
      <c r="D20" s="418"/>
      <c r="E20" s="254">
        <f ca="1">'Return &amp;Valuation'!C5</f>
        <v>2.8593911242857102</v>
      </c>
      <c r="F20" s="255"/>
      <c r="G20" s="441"/>
      <c r="H20" s="441"/>
      <c r="I20" s="441"/>
      <c r="J20" s="441"/>
      <c r="K20" s="441"/>
      <c r="L20" s="441"/>
      <c r="M20" s="439"/>
    </row>
    <row r="21" spans="2:13">
      <c r="B21" s="431"/>
      <c r="C21" s="435"/>
      <c r="D21" s="435"/>
      <c r="E21" s="435"/>
      <c r="F21" s="435"/>
      <c r="G21" s="435"/>
      <c r="H21" s="435"/>
      <c r="I21" s="435"/>
      <c r="J21" s="435"/>
      <c r="K21" s="435"/>
      <c r="L21" s="435"/>
      <c r="M21" s="436"/>
    </row>
    <row r="22" spans="2:13">
      <c r="B22" s="431"/>
      <c r="C22" s="435"/>
      <c r="D22" s="435"/>
      <c r="E22" s="435"/>
      <c r="F22" s="435"/>
      <c r="G22" s="435"/>
      <c r="H22" s="435"/>
      <c r="I22" s="435"/>
      <c r="J22" s="435"/>
      <c r="K22" s="435"/>
      <c r="L22" s="435"/>
      <c r="M22" s="436"/>
    </row>
    <row r="23" spans="2:13">
      <c r="B23" s="431"/>
      <c r="C23" s="435"/>
      <c r="D23" s="435"/>
      <c r="E23" s="435"/>
      <c r="F23" s="435"/>
      <c r="G23" s="435"/>
      <c r="H23" s="435"/>
      <c r="I23" s="435"/>
      <c r="J23" s="435"/>
      <c r="K23" s="435"/>
      <c r="L23" s="435"/>
      <c r="M23" s="436"/>
    </row>
    <row r="24" spans="2:13">
      <c r="B24" s="431"/>
      <c r="C24" s="435"/>
      <c r="D24" s="435"/>
      <c r="E24" s="435"/>
      <c r="F24" s="435"/>
      <c r="G24" s="435"/>
      <c r="H24" s="435"/>
      <c r="I24" s="435"/>
      <c r="J24" s="435"/>
      <c r="K24" s="435"/>
      <c r="L24" s="435"/>
      <c r="M24" s="436"/>
    </row>
    <row r="25" spans="2:13">
      <c r="B25" s="431"/>
      <c r="C25" s="435"/>
      <c r="D25" s="435"/>
      <c r="E25" s="435"/>
      <c r="F25" s="435"/>
      <c r="G25" s="435"/>
      <c r="H25" s="435"/>
      <c r="I25" s="435"/>
      <c r="J25" s="435"/>
      <c r="K25" s="435"/>
      <c r="L25" s="435"/>
      <c r="M25" s="436"/>
    </row>
    <row r="26" spans="2:13">
      <c r="B26" s="431"/>
      <c r="C26" s="435"/>
      <c r="D26" s="435"/>
      <c r="E26" s="435"/>
      <c r="F26" s="435"/>
      <c r="G26" s="435"/>
      <c r="H26" s="435"/>
      <c r="I26" s="435"/>
      <c r="J26" s="435"/>
      <c r="K26" s="435"/>
      <c r="L26" s="435"/>
      <c r="M26" s="436"/>
    </row>
    <row r="27" spans="2:13">
      <c r="B27" s="431"/>
      <c r="C27" s="435"/>
      <c r="D27" s="435"/>
      <c r="E27" s="435"/>
      <c r="F27" s="435"/>
      <c r="G27" s="435"/>
      <c r="H27" s="435"/>
      <c r="I27" s="435"/>
      <c r="J27" s="435"/>
      <c r="K27" s="435"/>
      <c r="L27" s="435"/>
      <c r="M27" s="436"/>
    </row>
    <row r="28" spans="2:13">
      <c r="B28" s="431"/>
      <c r="C28" s="435"/>
      <c r="D28" s="435"/>
      <c r="E28" s="435"/>
      <c r="F28" s="435"/>
      <c r="G28" s="435"/>
      <c r="H28" s="435"/>
      <c r="I28" s="435"/>
      <c r="J28" s="435"/>
      <c r="K28" s="435"/>
      <c r="L28" s="435"/>
      <c r="M28" s="436"/>
    </row>
    <row r="29" spans="2:13">
      <c r="B29" s="431"/>
      <c r="C29" s="435"/>
      <c r="D29" s="435"/>
      <c r="E29" s="435"/>
      <c r="F29" s="435"/>
      <c r="G29" s="435"/>
      <c r="H29" s="435"/>
      <c r="I29" s="435"/>
      <c r="J29" s="435"/>
      <c r="K29" s="435"/>
      <c r="L29" s="435"/>
      <c r="M29" s="436"/>
    </row>
    <row r="30" spans="2:13">
      <c r="B30" s="431"/>
      <c r="C30" s="435"/>
      <c r="D30" s="435"/>
      <c r="E30" s="435"/>
      <c r="F30" s="435"/>
      <c r="G30" s="435"/>
      <c r="H30" s="435"/>
      <c r="I30" s="435"/>
      <c r="J30" s="435"/>
      <c r="K30" s="435"/>
      <c r="L30" s="435"/>
      <c r="M30" s="436"/>
    </row>
    <row r="31" spans="2:13">
      <c r="B31" s="431"/>
      <c r="C31" s="435"/>
      <c r="D31" s="435"/>
      <c r="E31" s="435"/>
      <c r="F31" s="435"/>
      <c r="G31" s="435"/>
      <c r="H31" s="435"/>
      <c r="I31" s="435"/>
      <c r="J31" s="435"/>
      <c r="K31" s="435"/>
      <c r="L31" s="435"/>
      <c r="M31" s="436"/>
    </row>
    <row r="32" spans="2:13">
      <c r="B32" s="431"/>
      <c r="C32" s="435"/>
      <c r="D32" s="435"/>
      <c r="E32" s="435"/>
      <c r="F32" s="435"/>
      <c r="G32" s="435"/>
      <c r="H32" s="435"/>
      <c r="I32" s="435"/>
      <c r="J32" s="435"/>
      <c r="K32" s="435"/>
      <c r="L32" s="435"/>
      <c r="M32" s="436"/>
    </row>
    <row r="33" spans="2:13">
      <c r="B33" s="431"/>
      <c r="C33" s="435"/>
      <c r="D33" s="435"/>
      <c r="E33" s="435"/>
      <c r="F33" s="435"/>
      <c r="G33" s="435"/>
      <c r="H33" s="435"/>
      <c r="I33" s="435"/>
      <c r="J33" s="435"/>
      <c r="K33" s="435"/>
      <c r="L33" s="435"/>
      <c r="M33" s="436"/>
    </row>
    <row r="34" spans="2:13">
      <c r="B34" s="431"/>
      <c r="C34" s="435"/>
      <c r="D34" s="435"/>
      <c r="E34" s="435"/>
      <c r="F34" s="435"/>
      <c r="G34" s="435"/>
      <c r="H34" s="435"/>
      <c r="I34" s="435"/>
      <c r="J34" s="435"/>
      <c r="K34" s="435"/>
      <c r="L34" s="435"/>
      <c r="M34" s="436"/>
    </row>
    <row r="35" spans="2:13">
      <c r="B35" s="431"/>
      <c r="C35" s="435"/>
      <c r="D35" s="435"/>
      <c r="E35" s="435"/>
      <c r="F35" s="435"/>
      <c r="G35" s="435"/>
      <c r="H35" s="435"/>
      <c r="I35" s="435"/>
      <c r="J35" s="435"/>
      <c r="K35" s="435"/>
      <c r="L35" s="435"/>
      <c r="M35" s="436"/>
    </row>
    <row r="36" spans="2:13">
      <c r="B36" s="431"/>
      <c r="C36" s="435"/>
      <c r="D36" s="435"/>
      <c r="E36" s="435"/>
      <c r="F36" s="435"/>
      <c r="G36" s="435"/>
      <c r="H36" s="435"/>
      <c r="I36" s="435"/>
      <c r="J36" s="435"/>
      <c r="K36" s="435"/>
      <c r="L36" s="435"/>
      <c r="M36" s="436"/>
    </row>
    <row r="37" spans="2:13">
      <c r="B37" s="431"/>
      <c r="C37" s="435"/>
      <c r="D37" s="435"/>
      <c r="E37" s="435"/>
      <c r="F37" s="435"/>
      <c r="G37" s="435"/>
      <c r="H37" s="435"/>
      <c r="I37" s="435"/>
      <c r="J37" s="435"/>
      <c r="K37" s="435"/>
      <c r="L37" s="435"/>
      <c r="M37" s="436"/>
    </row>
    <row r="38" spans="2:13">
      <c r="B38" s="431"/>
      <c r="C38" s="435"/>
      <c r="D38" s="435"/>
      <c r="E38" s="435"/>
      <c r="F38" s="435"/>
      <c r="G38" s="435"/>
      <c r="H38" s="435"/>
      <c r="I38" s="435"/>
      <c r="J38" s="435"/>
      <c r="K38" s="435"/>
      <c r="L38" s="435"/>
      <c r="M38" s="436"/>
    </row>
    <row r="39" spans="2:13">
      <c r="B39" s="431"/>
      <c r="C39" s="435"/>
      <c r="D39" s="435"/>
      <c r="E39" s="435"/>
      <c r="F39" s="435"/>
      <c r="G39" s="435"/>
      <c r="H39" s="435"/>
      <c r="I39" s="435"/>
      <c r="J39" s="435"/>
      <c r="K39" s="435"/>
      <c r="L39" s="435"/>
      <c r="M39" s="436"/>
    </row>
    <row r="40" spans="2:13">
      <c r="B40" s="431"/>
      <c r="C40" s="435"/>
      <c r="D40" s="435"/>
      <c r="E40" s="435"/>
      <c r="F40" s="435"/>
      <c r="G40" s="435"/>
      <c r="H40" s="435"/>
      <c r="I40" s="435"/>
      <c r="J40" s="435"/>
      <c r="K40" s="435"/>
      <c r="L40" s="435"/>
      <c r="M40" s="436"/>
    </row>
    <row r="41" spans="2:13">
      <c r="B41" s="431"/>
      <c r="C41" s="435"/>
      <c r="D41" s="435"/>
      <c r="E41" s="435"/>
      <c r="F41" s="435"/>
      <c r="G41" s="435"/>
      <c r="H41" s="435"/>
      <c r="I41" s="435"/>
      <c r="J41" s="435"/>
      <c r="K41" s="435"/>
      <c r="L41" s="435"/>
      <c r="M41" s="436"/>
    </row>
    <row r="42" spans="2:13">
      <c r="B42" s="431"/>
      <c r="C42" s="435"/>
      <c r="D42" s="435"/>
      <c r="E42" s="435"/>
      <c r="F42" s="435"/>
      <c r="G42" s="435"/>
      <c r="H42" s="435"/>
      <c r="I42" s="435"/>
      <c r="J42" s="435"/>
      <c r="K42" s="435"/>
      <c r="L42" s="435"/>
      <c r="M42" s="436"/>
    </row>
    <row r="43" spans="2:13">
      <c r="B43" s="431"/>
      <c r="C43" s="435"/>
      <c r="D43" s="435"/>
      <c r="E43" s="435"/>
      <c r="F43" s="435"/>
      <c r="G43" s="435"/>
      <c r="H43" s="435"/>
      <c r="I43" s="435"/>
      <c r="J43" s="435"/>
      <c r="K43" s="435"/>
      <c r="L43" s="435"/>
      <c r="M43" s="436"/>
    </row>
    <row r="44" spans="2:13">
      <c r="B44" s="431"/>
      <c r="C44" s="435"/>
      <c r="D44" s="435"/>
      <c r="E44" s="435"/>
      <c r="F44" s="435"/>
      <c r="G44" s="435"/>
      <c r="H44" s="435"/>
      <c r="I44" s="435"/>
      <c r="J44" s="435"/>
      <c r="K44" s="435"/>
      <c r="L44" s="435"/>
      <c r="M44" s="436"/>
    </row>
    <row r="45" spans="2:13">
      <c r="B45" s="431"/>
      <c r="C45" s="435"/>
      <c r="D45" s="435"/>
      <c r="E45" s="435"/>
      <c r="F45" s="435"/>
      <c r="G45" s="435"/>
      <c r="H45" s="435"/>
      <c r="I45" s="435"/>
      <c r="J45" s="435"/>
      <c r="K45" s="435"/>
      <c r="L45" s="435"/>
      <c r="M45" s="436"/>
    </row>
    <row r="46" spans="2:13">
      <c r="B46" s="431"/>
      <c r="C46" s="435"/>
      <c r="D46" s="435"/>
      <c r="E46" s="435"/>
      <c r="F46" s="435"/>
      <c r="G46" s="435"/>
      <c r="H46" s="435"/>
      <c r="I46" s="435"/>
      <c r="J46" s="435"/>
      <c r="K46" s="435"/>
      <c r="L46" s="435"/>
      <c r="M46" s="436"/>
    </row>
    <row r="47" spans="2:13">
      <c r="B47" s="431"/>
      <c r="C47" s="435"/>
      <c r="D47" s="435"/>
      <c r="E47" s="435"/>
      <c r="F47" s="435"/>
      <c r="G47" s="435"/>
      <c r="H47" s="435"/>
      <c r="I47" s="435"/>
      <c r="J47" s="435"/>
      <c r="K47" s="435"/>
      <c r="L47" s="435"/>
      <c r="M47" s="436"/>
    </row>
    <row r="48" spans="2:13">
      <c r="B48" s="431"/>
      <c r="C48" s="435"/>
      <c r="D48" s="435"/>
      <c r="E48" s="435"/>
      <c r="F48" s="435"/>
      <c r="G48" s="435"/>
      <c r="H48" s="435"/>
      <c r="I48" s="435"/>
      <c r="J48" s="435"/>
      <c r="K48" s="435"/>
      <c r="L48" s="435"/>
      <c r="M48" s="436"/>
    </row>
    <row r="49" spans="2:13">
      <c r="B49" s="431"/>
      <c r="C49" s="435"/>
      <c r="D49" s="435"/>
      <c r="E49" s="435"/>
      <c r="F49" s="435"/>
      <c r="G49" s="435"/>
      <c r="H49" s="435"/>
      <c r="I49" s="435"/>
      <c r="J49" s="435"/>
      <c r="K49" s="435"/>
      <c r="L49" s="435"/>
      <c r="M49" s="436"/>
    </row>
    <row r="50" spans="2:13">
      <c r="B50" s="431"/>
      <c r="C50" s="435"/>
      <c r="D50" s="435"/>
      <c r="E50" s="435"/>
      <c r="F50" s="435"/>
      <c r="G50" s="435"/>
      <c r="H50" s="435"/>
      <c r="I50" s="435"/>
      <c r="J50" s="435"/>
      <c r="K50" s="435"/>
      <c r="L50" s="435"/>
      <c r="M50" s="436"/>
    </row>
    <row r="51" spans="2:13">
      <c r="B51" s="431"/>
      <c r="C51" s="435"/>
      <c r="D51" s="435"/>
      <c r="E51" s="435"/>
      <c r="F51" s="435"/>
      <c r="G51" s="435"/>
      <c r="H51" s="435"/>
      <c r="I51" s="435"/>
      <c r="J51" s="435"/>
      <c r="K51" s="435"/>
      <c r="L51" s="435"/>
      <c r="M51" s="436"/>
    </row>
    <row r="52" spans="2:13">
      <c r="B52" s="431"/>
      <c r="C52" s="435"/>
      <c r="D52" s="435"/>
      <c r="E52" s="435"/>
      <c r="F52" s="435"/>
      <c r="G52" s="435"/>
      <c r="H52" s="435"/>
      <c r="I52" s="435"/>
      <c r="J52" s="435"/>
      <c r="K52" s="435"/>
      <c r="L52" s="435"/>
      <c r="M52" s="436"/>
    </row>
    <row r="53" spans="2:13">
      <c r="B53" s="431"/>
      <c r="C53" s="435"/>
      <c r="D53" s="435"/>
      <c r="E53" s="435"/>
      <c r="F53" s="435"/>
      <c r="G53" s="435"/>
      <c r="H53" s="435"/>
      <c r="I53" s="435"/>
      <c r="J53" s="435"/>
      <c r="K53" s="435"/>
      <c r="L53" s="435"/>
      <c r="M53" s="436"/>
    </row>
    <row r="54" spans="2:13">
      <c r="B54" s="431"/>
      <c r="C54" s="435"/>
      <c r="D54" s="435"/>
      <c r="E54" s="435"/>
      <c r="F54" s="435"/>
      <c r="G54" s="435"/>
      <c r="H54" s="435"/>
      <c r="I54" s="435"/>
      <c r="J54" s="435"/>
      <c r="K54" s="435"/>
      <c r="L54" s="435"/>
      <c r="M54" s="436"/>
    </row>
    <row r="55" spans="2:13">
      <c r="B55" s="431"/>
      <c r="C55" s="435"/>
      <c r="D55" s="435"/>
      <c r="E55" s="435"/>
      <c r="F55" s="435"/>
      <c r="G55" s="435"/>
      <c r="H55" s="435"/>
      <c r="I55" s="435"/>
      <c r="J55" s="435"/>
      <c r="K55" s="435"/>
      <c r="L55" s="435"/>
      <c r="M55" s="436"/>
    </row>
    <row r="56" spans="2:13">
      <c r="B56" s="431"/>
      <c r="C56" s="435"/>
      <c r="D56" s="435"/>
      <c r="E56" s="435"/>
      <c r="F56" s="435"/>
      <c r="G56" s="435"/>
      <c r="H56" s="435"/>
      <c r="I56" s="435"/>
      <c r="J56" s="435"/>
      <c r="K56" s="435"/>
      <c r="L56" s="435"/>
      <c r="M56" s="436"/>
    </row>
    <row r="57" spans="2:13">
      <c r="B57" s="431"/>
      <c r="C57" s="435"/>
      <c r="D57" s="435"/>
      <c r="E57" s="435"/>
      <c r="F57" s="435"/>
      <c r="G57" s="435"/>
      <c r="H57" s="435"/>
      <c r="I57" s="435"/>
      <c r="J57" s="435"/>
      <c r="K57" s="435"/>
      <c r="L57" s="435"/>
      <c r="M57" s="436"/>
    </row>
    <row r="58" spans="2:13" ht="13.8" thickBot="1">
      <c r="B58" s="434"/>
      <c r="C58" s="442"/>
      <c r="D58" s="442"/>
      <c r="E58" s="442"/>
      <c r="F58" s="442"/>
      <c r="G58" s="442"/>
      <c r="H58" s="442"/>
      <c r="I58" s="442"/>
      <c r="J58" s="442"/>
      <c r="K58" s="442"/>
      <c r="L58" s="442"/>
      <c r="M58" s="440"/>
    </row>
  </sheetData>
  <mergeCells count="3">
    <mergeCell ref="E19:F19"/>
    <mergeCell ref="E20:F20"/>
    <mergeCell ref="C3:L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20232-CF2C-4CAC-BE5E-2A5C2051B5BC}">
  <sheetPr>
    <tabColor rgb="FF184B71"/>
  </sheetPr>
  <dimension ref="B2:N35"/>
  <sheetViews>
    <sheetView showGridLines="0" zoomScale="90" zoomScaleNormal="90" workbookViewId="0">
      <selection activeCell="B31" sqref="B31"/>
    </sheetView>
  </sheetViews>
  <sheetFormatPr defaultColWidth="9.109375" defaultRowHeight="13.2"/>
  <cols>
    <col min="1" max="1" width="5.109375" style="21" customWidth="1"/>
    <col min="2" max="2" width="42.77734375" style="21" customWidth="1"/>
    <col min="3" max="10" width="14.6640625" style="21" customWidth="1"/>
    <col min="11" max="11" width="10" style="21" bestFit="1" customWidth="1"/>
    <col min="12" max="12" width="9.109375" style="21"/>
    <col min="13" max="17" width="9.44140625" style="21" bestFit="1" customWidth="1"/>
    <col min="18" max="19" width="10.44140625" style="21" bestFit="1" customWidth="1"/>
    <col min="20" max="16384" width="9.109375" style="21"/>
  </cols>
  <sheetData>
    <row r="2" spans="2:10" s="229" customFormat="1" ht="14.4" thickBot="1">
      <c r="B2" s="227" t="str">
        <f>LEFT(Assumptions!$B$2,FIND("Budget",Assumptions!$B$2)-1)&amp;"Valuation &amp; Investment Return "&amp;RIGHT(Assumptions!$B$2,9)</f>
        <v>SUPA Valuation &amp; Investment Return 2026-2033</v>
      </c>
      <c r="C2" s="230"/>
      <c r="D2" s="230"/>
      <c r="E2" s="230"/>
      <c r="F2" s="230"/>
      <c r="G2" s="230"/>
      <c r="H2" s="230"/>
      <c r="I2" s="230"/>
      <c r="J2" s="230"/>
    </row>
    <row r="3" spans="2:10" ht="14.4" thickTop="1" thickBot="1"/>
    <row r="4" spans="2:10" s="253" customFormat="1" ht="14.4" thickBot="1">
      <c r="B4" s="250" t="s">
        <v>212</v>
      </c>
      <c r="C4" s="251">
        <f ca="1">NPV(C28,D13:J13)+C13</f>
        <v>37336967.735392481</v>
      </c>
      <c r="D4" s="252"/>
    </row>
    <row r="5" spans="2:10" s="253" customFormat="1" ht="14.4" thickBot="1">
      <c r="B5" s="250" t="s">
        <v>125</v>
      </c>
      <c r="C5" s="254">
        <f ca="1">IFERROR(IRR(C13:J13),"NA")</f>
        <v>2.8593911242857102</v>
      </c>
      <c r="D5" s="255"/>
    </row>
    <row r="7" spans="2:10">
      <c r="C7" s="97"/>
      <c r="D7" s="97"/>
      <c r="E7" s="97"/>
      <c r="F7" s="97"/>
      <c r="G7" s="97"/>
      <c r="H7" s="97"/>
    </row>
    <row r="8" spans="2:10">
      <c r="B8" s="29" t="s">
        <v>126</v>
      </c>
      <c r="C8" s="244">
        <f>PL!O4</f>
        <v>2026</v>
      </c>
      <c r="D8" s="244">
        <f>C8+1</f>
        <v>2027</v>
      </c>
      <c r="E8" s="244">
        <f t="shared" ref="E8:J9" si="0">D8+1</f>
        <v>2028</v>
      </c>
      <c r="F8" s="244">
        <f t="shared" si="0"/>
        <v>2029</v>
      </c>
      <c r="G8" s="244">
        <f t="shared" si="0"/>
        <v>2030</v>
      </c>
      <c r="H8" s="244">
        <f t="shared" si="0"/>
        <v>2031</v>
      </c>
      <c r="I8" s="244">
        <f t="shared" si="0"/>
        <v>2032</v>
      </c>
      <c r="J8" s="244">
        <f t="shared" si="0"/>
        <v>2033</v>
      </c>
    </row>
    <row r="9" spans="2:10">
      <c r="C9" s="98">
        <v>0</v>
      </c>
      <c r="D9" s="98">
        <f>C9+1</f>
        <v>1</v>
      </c>
      <c r="E9" s="98">
        <f t="shared" si="0"/>
        <v>2</v>
      </c>
      <c r="F9" s="98">
        <f t="shared" si="0"/>
        <v>3</v>
      </c>
      <c r="G9" s="98">
        <f t="shared" si="0"/>
        <v>4</v>
      </c>
      <c r="H9" s="98">
        <f t="shared" si="0"/>
        <v>5</v>
      </c>
      <c r="I9" s="98">
        <f t="shared" ref="I9" si="1">H9+1</f>
        <v>6</v>
      </c>
      <c r="J9" s="98">
        <f t="shared" ref="J9" si="2">I9+1</f>
        <v>7</v>
      </c>
    </row>
    <row r="10" spans="2:10" s="259" customFormat="1">
      <c r="B10" s="99" t="s">
        <v>109</v>
      </c>
      <c r="C10" s="256">
        <f ca="1">CF!O18</f>
        <v>-70247.936156954733</v>
      </c>
      <c r="D10" s="257">
        <f ca="1">CF!AB18</f>
        <v>491614.30297354562</v>
      </c>
      <c r="E10" s="258">
        <f ca="1">CF!AO18</f>
        <v>1790916.2211036237</v>
      </c>
      <c r="F10" s="258">
        <f ca="1">CF!BB18</f>
        <v>3178984.0630921717</v>
      </c>
      <c r="G10" s="258">
        <f ca="1">CF!BO18</f>
        <v>5009324.2517358745</v>
      </c>
      <c r="H10" s="258">
        <f ca="1">CF!CB18</f>
        <v>7245006.7378781335</v>
      </c>
      <c r="I10" s="258">
        <f ca="1">CF!CO18</f>
        <v>9346201.4971739966</v>
      </c>
      <c r="J10" s="258">
        <f ca="1">CF!DB18</f>
        <v>11422962.355413474</v>
      </c>
    </row>
    <row r="11" spans="2:10" s="259" customFormat="1">
      <c r="B11" s="100" t="s">
        <v>110</v>
      </c>
      <c r="C11" s="260">
        <f ca="1">CF!O24</f>
        <v>-106899.0001720888</v>
      </c>
      <c r="D11" s="261">
        <f ca="1">CF!AB24</f>
        <v>-520842.73624104989</v>
      </c>
      <c r="E11" s="262">
        <f ca="1">CF!AO24</f>
        <v>-3259.7644591912685</v>
      </c>
      <c r="F11" s="262">
        <f ca="1">CF!BB24</f>
        <v>-1869416.5930287554</v>
      </c>
      <c r="G11" s="262">
        <f ca="1">CF!BO24</f>
        <v>111428.59632819882</v>
      </c>
      <c r="H11" s="262">
        <f ca="1">CF!CB24</f>
        <v>358270.50257526827</v>
      </c>
      <c r="I11" s="262">
        <f ca="1">CF!CO24</f>
        <v>704270.11283781729</v>
      </c>
      <c r="J11" s="262">
        <f ca="1">CF!DB24</f>
        <v>1147781.816254088</v>
      </c>
    </row>
    <row r="12" spans="2:10" s="259" customFormat="1">
      <c r="B12" s="100" t="s">
        <v>111</v>
      </c>
      <c r="C12" s="260"/>
      <c r="D12" s="261"/>
      <c r="E12" s="262"/>
      <c r="F12" s="262"/>
      <c r="G12" s="262"/>
      <c r="H12" s="262"/>
      <c r="I12" s="262"/>
      <c r="J12" s="262">
        <f ca="1">SUM(J10:J11)*(1+C30)/(C28-C30)</f>
        <v>75668830.842549846</v>
      </c>
    </row>
    <row r="13" spans="2:10" s="259" customFormat="1">
      <c r="B13" s="101" t="s">
        <v>124</v>
      </c>
      <c r="C13" s="263">
        <f ca="1">SUM(C10:C12)</f>
        <v>-177146.93632904353</v>
      </c>
      <c r="D13" s="264">
        <f ca="1">SUM(D10:D12)</f>
        <v>-29228.433267504268</v>
      </c>
      <c r="E13" s="265">
        <f ca="1">SUM(E10:E12)</f>
        <v>1787656.4566444324</v>
      </c>
      <c r="F13" s="265">
        <f ca="1">SUM(F10:F12)</f>
        <v>1309567.4700634163</v>
      </c>
      <c r="G13" s="265">
        <f t="shared" ref="G13:H13" ca="1" si="3">SUM(G10:G12)</f>
        <v>5120752.8480640734</v>
      </c>
      <c r="H13" s="265">
        <f t="shared" ca="1" si="3"/>
        <v>7603277.2404534016</v>
      </c>
      <c r="I13" s="265">
        <f t="shared" ref="I13" ca="1" si="4">SUM(I10:I12)</f>
        <v>10050471.610011814</v>
      </c>
      <c r="J13" s="265">
        <f ca="1">SUM(J10:J12)</f>
        <v>88239575.014217407</v>
      </c>
    </row>
    <row r="14" spans="2:10" s="259" customFormat="1">
      <c r="B14" s="100" t="s">
        <v>112</v>
      </c>
      <c r="C14" s="266">
        <f t="shared" ref="C14:H14" si="5">(1+$C$28)^C9</f>
        <v>1</v>
      </c>
      <c r="D14" s="267">
        <f t="shared" si="5"/>
        <v>1.189451</v>
      </c>
      <c r="E14" s="268">
        <f t="shared" si="5"/>
        <v>1.414793681401</v>
      </c>
      <c r="F14" s="268">
        <f t="shared" si="5"/>
        <v>1.6828277591361009</v>
      </c>
      <c r="G14" s="268">
        <f t="shared" si="5"/>
        <v>2.0016411609321945</v>
      </c>
      <c r="H14" s="268">
        <f t="shared" si="5"/>
        <v>2.3808540805119596</v>
      </c>
      <c r="I14" s="268">
        <f t="shared" ref="I14:J14" si="6">(1+$C$28)^I9</f>
        <v>2.8319092669190309</v>
      </c>
      <c r="J14" s="268">
        <f t="shared" si="6"/>
        <v>3.3684173094461083</v>
      </c>
    </row>
    <row r="15" spans="2:10" s="259" customFormat="1">
      <c r="B15" s="101" t="s">
        <v>113</v>
      </c>
      <c r="C15" s="269">
        <f ca="1">C13/C14</f>
        <v>-177146.93632904353</v>
      </c>
      <c r="D15" s="270">
        <f t="shared" ref="D15:H15" ca="1" si="7">D13/D14</f>
        <v>-24573.045268366892</v>
      </c>
      <c r="E15" s="271">
        <f t="shared" ca="1" si="7"/>
        <v>1263545.6887778894</v>
      </c>
      <c r="F15" s="271">
        <f t="shared" ca="1" si="7"/>
        <v>778194.59713197139</v>
      </c>
      <c r="G15" s="271">
        <f t="shared" ca="1" si="7"/>
        <v>2558277.1517744279</v>
      </c>
      <c r="H15" s="271">
        <f t="shared" ca="1" si="7"/>
        <v>3193508.2887643641</v>
      </c>
      <c r="I15" s="271">
        <f t="shared" ref="I15:J15" ca="1" si="8">I13/I14</f>
        <v>3549009.0475060316</v>
      </c>
      <c r="J15" s="271">
        <f t="shared" ca="1" si="8"/>
        <v>26196152.943035208</v>
      </c>
    </row>
    <row r="16" spans="2:10">
      <c r="C16" s="102"/>
      <c r="D16" s="102"/>
      <c r="E16" s="102"/>
      <c r="F16" s="102"/>
      <c r="G16" s="102"/>
      <c r="H16" s="102"/>
      <c r="I16" s="103"/>
    </row>
    <row r="17" spans="2:14">
      <c r="C17" s="102"/>
      <c r="D17" s="102"/>
      <c r="E17" s="102"/>
      <c r="F17" s="102"/>
      <c r="G17" s="102"/>
      <c r="H17" s="102"/>
      <c r="I17" s="103"/>
    </row>
    <row r="18" spans="2:14">
      <c r="B18" s="99" t="s">
        <v>114</v>
      </c>
      <c r="C18" s="86">
        <v>4.3119999999999999E-2</v>
      </c>
      <c r="D18" s="84" t="s">
        <v>215</v>
      </c>
      <c r="E18" s="87"/>
    </row>
    <row r="19" spans="2:14">
      <c r="B19" s="100" t="s">
        <v>115</v>
      </c>
      <c r="C19" s="88">
        <v>4.3299999999999998E-2</v>
      </c>
      <c r="D19" s="84" t="s">
        <v>216</v>
      </c>
    </row>
    <row r="20" spans="2:14">
      <c r="B20" s="100" t="s">
        <v>213</v>
      </c>
      <c r="C20" s="89">
        <v>1.07</v>
      </c>
      <c r="D20" s="90" t="s">
        <v>116</v>
      </c>
    </row>
    <row r="21" spans="2:14">
      <c r="B21" s="100" t="s">
        <v>117</v>
      </c>
      <c r="C21" s="91">
        <v>0.1</v>
      </c>
      <c r="D21" s="84" t="s">
        <v>118</v>
      </c>
      <c r="N21" s="92"/>
    </row>
    <row r="22" spans="2:14">
      <c r="B22" s="104" t="s">
        <v>119</v>
      </c>
      <c r="C22" s="274">
        <f>Assumptions!D113</f>
        <v>0.25</v>
      </c>
      <c r="D22" s="84"/>
      <c r="N22" s="93"/>
    </row>
    <row r="23" spans="2:14">
      <c r="B23" s="105" t="s">
        <v>120</v>
      </c>
      <c r="C23" s="275">
        <f>C18+C20*C19+C21</f>
        <v>0.18945100000000001</v>
      </c>
      <c r="D23" s="84"/>
      <c r="N23" s="92"/>
    </row>
    <row r="24" spans="2:14">
      <c r="B24" s="259"/>
      <c r="C24" s="94"/>
      <c r="D24" s="84"/>
    </row>
    <row r="25" spans="2:14">
      <c r="B25" s="99" t="s">
        <v>121</v>
      </c>
      <c r="C25" s="86">
        <v>0.08</v>
      </c>
      <c r="D25" s="84"/>
    </row>
    <row r="26" spans="2:14">
      <c r="B26" s="104" t="s">
        <v>122</v>
      </c>
      <c r="C26" s="95">
        <v>0</v>
      </c>
      <c r="D26" s="84"/>
    </row>
    <row r="27" spans="2:14">
      <c r="B27" s="259"/>
      <c r="C27" s="94"/>
      <c r="D27" s="84"/>
    </row>
    <row r="28" spans="2:14" s="259" customFormat="1">
      <c r="B28" s="106" t="s">
        <v>123</v>
      </c>
      <c r="C28" s="272">
        <f>C23*(1-C26)+C25*C26*(1-C21)</f>
        <v>0.18945100000000001</v>
      </c>
      <c r="D28" s="273"/>
    </row>
    <row r="29" spans="2:14">
      <c r="B29" s="259"/>
      <c r="C29" s="94"/>
      <c r="D29" s="84"/>
    </row>
    <row r="30" spans="2:14">
      <c r="B30" s="107" t="s">
        <v>214</v>
      </c>
      <c r="C30" s="96">
        <v>0.02</v>
      </c>
    </row>
    <row r="35" spans="3:3">
      <c r="C35" s="108"/>
    </row>
  </sheetData>
  <mergeCells count="2">
    <mergeCell ref="C4:D4"/>
    <mergeCell ref="C5:D5"/>
  </mergeCells>
  <hyperlinks>
    <hyperlink ref="D20" r:id="rId1" xr:uid="{05C16CCA-74D9-485A-9A97-19F057F87BE1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184B71"/>
    <pageSetUpPr fitToPage="1"/>
  </sheetPr>
  <dimension ref="B2:DB37"/>
  <sheetViews>
    <sheetView showGridLines="0" zoomScale="90" zoomScaleNormal="90" workbookViewId="0">
      <pane xSplit="2" ySplit="4" topLeftCell="C5" activePane="bottomRight" state="frozen"/>
      <selection activeCell="CO42" sqref="CO42"/>
      <selection pane="topRight" activeCell="CO42" sqref="CO42"/>
      <selection pane="bottomLeft" activeCell="CO42" sqref="CO42"/>
      <selection pane="bottomRight" activeCell="AB41" sqref="AB41"/>
    </sheetView>
  </sheetViews>
  <sheetFormatPr defaultColWidth="9.109375" defaultRowHeight="13.2" outlineLevelRow="1" outlineLevelCol="1"/>
  <cols>
    <col min="1" max="1" width="4.77734375" style="21" customWidth="1"/>
    <col min="2" max="2" width="42" style="21" customWidth="1"/>
    <col min="3" max="3" width="10.6640625" style="21" hidden="1" customWidth="1" outlineLevel="1"/>
    <col min="4" max="8" width="9.44140625" style="21" hidden="1" customWidth="1" outlineLevel="1"/>
    <col min="9" max="9" width="9.6640625" style="21" hidden="1" customWidth="1" outlineLevel="1"/>
    <col min="10" max="13" width="9.44140625" style="21" hidden="1" customWidth="1" outlineLevel="1"/>
    <col min="14" max="14" width="9.6640625" style="21" hidden="1" customWidth="1" outlineLevel="1"/>
    <col min="15" max="15" width="12" style="28" customWidth="1" collapsed="1"/>
    <col min="16" max="27" width="9.44140625" style="21" hidden="1" customWidth="1" outlineLevel="1"/>
    <col min="28" max="28" width="12" style="28" customWidth="1" collapsed="1"/>
    <col min="29" max="40" width="9.44140625" style="21" hidden="1" customWidth="1" outlineLevel="1"/>
    <col min="41" max="41" width="12" style="28" customWidth="1" collapsed="1"/>
    <col min="42" max="53" width="9.44140625" style="21" hidden="1" customWidth="1" outlineLevel="1"/>
    <col min="54" max="54" width="12" style="28" customWidth="1" collapsed="1"/>
    <col min="55" max="66" width="9.44140625" style="21" hidden="1" customWidth="1" outlineLevel="1"/>
    <col min="67" max="67" width="12" style="28" customWidth="1" collapsed="1"/>
    <col min="68" max="79" width="9.44140625" style="21" hidden="1" customWidth="1" outlineLevel="1"/>
    <col min="80" max="80" width="12" style="28" customWidth="1" collapsed="1"/>
    <col min="81" max="92" width="9.44140625" style="21" hidden="1" customWidth="1" outlineLevel="1"/>
    <col min="93" max="93" width="12" style="28" customWidth="1" collapsed="1"/>
    <col min="94" max="105" width="9.44140625" style="21" hidden="1" customWidth="1" outlineLevel="1"/>
    <col min="106" max="106" width="12" style="28" customWidth="1" collapsed="1"/>
    <col min="107" max="16384" width="9.109375" style="21"/>
  </cols>
  <sheetData>
    <row r="2" spans="2:106" s="46" customFormat="1" ht="14.4" thickBot="1">
      <c r="B2" s="44" t="str">
        <f>LEFT(Assumptions!$B$2,FIND("Budget",Assumptions!$B$2)-1)&amp;"Profit and Loss Budget "&amp;RIGHT(Assumptions!$B$2,9)</f>
        <v>SUPA Profit and Loss Budget 2026-2033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</row>
    <row r="3" spans="2:106" ht="13.8" thickTop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4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4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4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4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4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4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4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4"/>
    </row>
    <row r="4" spans="2:106" s="50" customFormat="1">
      <c r="B4" s="47" t="s">
        <v>11</v>
      </c>
      <c r="C4" s="48">
        <v>46053</v>
      </c>
      <c r="D4" s="48">
        <f>EOMONTH(C4,1)</f>
        <v>46081</v>
      </c>
      <c r="E4" s="48">
        <f t="shared" ref="E4:N4" si="0">EOMONTH(D4,1)</f>
        <v>46112</v>
      </c>
      <c r="F4" s="48">
        <f t="shared" si="0"/>
        <v>46142</v>
      </c>
      <c r="G4" s="48">
        <f t="shared" si="0"/>
        <v>46173</v>
      </c>
      <c r="H4" s="48">
        <f t="shared" si="0"/>
        <v>46203</v>
      </c>
      <c r="I4" s="48">
        <f t="shared" si="0"/>
        <v>46234</v>
      </c>
      <c r="J4" s="48">
        <f t="shared" si="0"/>
        <v>46265</v>
      </c>
      <c r="K4" s="48">
        <f t="shared" si="0"/>
        <v>46295</v>
      </c>
      <c r="L4" s="48">
        <f t="shared" si="0"/>
        <v>46326</v>
      </c>
      <c r="M4" s="48">
        <f t="shared" si="0"/>
        <v>46356</v>
      </c>
      <c r="N4" s="48">
        <f t="shared" si="0"/>
        <v>46387</v>
      </c>
      <c r="O4" s="49">
        <f>YEAR(N4)</f>
        <v>2026</v>
      </c>
      <c r="P4" s="48">
        <f>EOMONTH(N4,1)</f>
        <v>46418</v>
      </c>
      <c r="Q4" s="48">
        <f>EOMONTH(P4,1)</f>
        <v>46446</v>
      </c>
      <c r="R4" s="48">
        <f t="shared" ref="R4" si="1">EOMONTH(Q4,1)</f>
        <v>46477</v>
      </c>
      <c r="S4" s="48">
        <f t="shared" ref="S4" si="2">EOMONTH(R4,1)</f>
        <v>46507</v>
      </c>
      <c r="T4" s="48">
        <f t="shared" ref="T4" si="3">EOMONTH(S4,1)</f>
        <v>46538</v>
      </c>
      <c r="U4" s="48">
        <f t="shared" ref="U4" si="4">EOMONTH(T4,1)</f>
        <v>46568</v>
      </c>
      <c r="V4" s="48">
        <f t="shared" ref="V4" si="5">EOMONTH(U4,1)</f>
        <v>46599</v>
      </c>
      <c r="W4" s="48">
        <f t="shared" ref="W4" si="6">EOMONTH(V4,1)</f>
        <v>46630</v>
      </c>
      <c r="X4" s="48">
        <f t="shared" ref="X4" si="7">EOMONTH(W4,1)</f>
        <v>46660</v>
      </c>
      <c r="Y4" s="48">
        <f t="shared" ref="Y4" si="8">EOMONTH(X4,1)</f>
        <v>46691</v>
      </c>
      <c r="Z4" s="48">
        <f t="shared" ref="Z4" si="9">EOMONTH(Y4,1)</f>
        <v>46721</v>
      </c>
      <c r="AA4" s="48">
        <f t="shared" ref="AA4" si="10">EOMONTH(Z4,1)</f>
        <v>46752</v>
      </c>
      <c r="AB4" s="49">
        <f>YEAR(AA4)</f>
        <v>2027</v>
      </c>
      <c r="AC4" s="48">
        <f>EOMONTH(AA4,1)</f>
        <v>46783</v>
      </c>
      <c r="AD4" s="48">
        <f>EOMONTH(AC4,1)</f>
        <v>46812</v>
      </c>
      <c r="AE4" s="48">
        <f t="shared" ref="AE4" si="11">EOMONTH(AD4,1)</f>
        <v>46843</v>
      </c>
      <c r="AF4" s="48">
        <f t="shared" ref="AF4" si="12">EOMONTH(AE4,1)</f>
        <v>46873</v>
      </c>
      <c r="AG4" s="48">
        <f t="shared" ref="AG4" si="13">EOMONTH(AF4,1)</f>
        <v>46904</v>
      </c>
      <c r="AH4" s="48">
        <f t="shared" ref="AH4" si="14">EOMONTH(AG4,1)</f>
        <v>46934</v>
      </c>
      <c r="AI4" s="48">
        <f t="shared" ref="AI4" si="15">EOMONTH(AH4,1)</f>
        <v>46965</v>
      </c>
      <c r="AJ4" s="48">
        <f t="shared" ref="AJ4" si="16">EOMONTH(AI4,1)</f>
        <v>46996</v>
      </c>
      <c r="AK4" s="48">
        <f t="shared" ref="AK4" si="17">EOMONTH(AJ4,1)</f>
        <v>47026</v>
      </c>
      <c r="AL4" s="48">
        <f t="shared" ref="AL4" si="18">EOMONTH(AK4,1)</f>
        <v>47057</v>
      </c>
      <c r="AM4" s="48">
        <f t="shared" ref="AM4" si="19">EOMONTH(AL4,1)</f>
        <v>47087</v>
      </c>
      <c r="AN4" s="48">
        <f t="shared" ref="AN4" si="20">EOMONTH(AM4,1)</f>
        <v>47118</v>
      </c>
      <c r="AO4" s="49">
        <f>YEAR(AN4)</f>
        <v>2028</v>
      </c>
      <c r="AP4" s="48">
        <f>EOMONTH(AN4,1)</f>
        <v>47149</v>
      </c>
      <c r="AQ4" s="48">
        <f>EOMONTH(AP4,1)</f>
        <v>47177</v>
      </c>
      <c r="AR4" s="48">
        <f t="shared" ref="AR4" si="21">EOMONTH(AQ4,1)</f>
        <v>47208</v>
      </c>
      <c r="AS4" s="48">
        <f t="shared" ref="AS4" si="22">EOMONTH(AR4,1)</f>
        <v>47238</v>
      </c>
      <c r="AT4" s="48">
        <f t="shared" ref="AT4" si="23">EOMONTH(AS4,1)</f>
        <v>47269</v>
      </c>
      <c r="AU4" s="48">
        <f t="shared" ref="AU4" si="24">EOMONTH(AT4,1)</f>
        <v>47299</v>
      </c>
      <c r="AV4" s="48">
        <f t="shared" ref="AV4" si="25">EOMONTH(AU4,1)</f>
        <v>47330</v>
      </c>
      <c r="AW4" s="48">
        <f t="shared" ref="AW4" si="26">EOMONTH(AV4,1)</f>
        <v>47361</v>
      </c>
      <c r="AX4" s="48">
        <f t="shared" ref="AX4" si="27">EOMONTH(AW4,1)</f>
        <v>47391</v>
      </c>
      <c r="AY4" s="48">
        <f t="shared" ref="AY4" si="28">EOMONTH(AX4,1)</f>
        <v>47422</v>
      </c>
      <c r="AZ4" s="48">
        <f t="shared" ref="AZ4" si="29">EOMONTH(AY4,1)</f>
        <v>47452</v>
      </c>
      <c r="BA4" s="48">
        <f t="shared" ref="BA4" si="30">EOMONTH(AZ4,1)</f>
        <v>47483</v>
      </c>
      <c r="BB4" s="49">
        <f>YEAR(BA4)</f>
        <v>2029</v>
      </c>
      <c r="BC4" s="48">
        <f>EOMONTH(BA4,1)</f>
        <v>47514</v>
      </c>
      <c r="BD4" s="48">
        <f>EOMONTH(BC4,1)</f>
        <v>47542</v>
      </c>
      <c r="BE4" s="48">
        <f t="shared" ref="BE4" si="31">EOMONTH(BD4,1)</f>
        <v>47573</v>
      </c>
      <c r="BF4" s="48">
        <f t="shared" ref="BF4" si="32">EOMONTH(BE4,1)</f>
        <v>47603</v>
      </c>
      <c r="BG4" s="48">
        <f t="shared" ref="BG4" si="33">EOMONTH(BF4,1)</f>
        <v>47634</v>
      </c>
      <c r="BH4" s="48">
        <f t="shared" ref="BH4" si="34">EOMONTH(BG4,1)</f>
        <v>47664</v>
      </c>
      <c r="BI4" s="48">
        <f t="shared" ref="BI4" si="35">EOMONTH(BH4,1)</f>
        <v>47695</v>
      </c>
      <c r="BJ4" s="48">
        <f t="shared" ref="BJ4" si="36">EOMONTH(BI4,1)</f>
        <v>47726</v>
      </c>
      <c r="BK4" s="48">
        <f t="shared" ref="BK4" si="37">EOMONTH(BJ4,1)</f>
        <v>47756</v>
      </c>
      <c r="BL4" s="48">
        <f t="shared" ref="BL4" si="38">EOMONTH(BK4,1)</f>
        <v>47787</v>
      </c>
      <c r="BM4" s="48">
        <f t="shared" ref="BM4" si="39">EOMONTH(BL4,1)</f>
        <v>47817</v>
      </c>
      <c r="BN4" s="48">
        <f t="shared" ref="BN4" si="40">EOMONTH(BM4,1)</f>
        <v>47848</v>
      </c>
      <c r="BO4" s="49">
        <f>YEAR(BN4)</f>
        <v>2030</v>
      </c>
      <c r="BP4" s="48">
        <f>EOMONTH(BN4,1)</f>
        <v>47879</v>
      </c>
      <c r="BQ4" s="48">
        <f>EOMONTH(BP4,1)</f>
        <v>47907</v>
      </c>
      <c r="BR4" s="48">
        <f t="shared" ref="BR4" si="41">EOMONTH(BQ4,1)</f>
        <v>47938</v>
      </c>
      <c r="BS4" s="48">
        <f t="shared" ref="BS4" si="42">EOMONTH(BR4,1)</f>
        <v>47968</v>
      </c>
      <c r="BT4" s="48">
        <f t="shared" ref="BT4" si="43">EOMONTH(BS4,1)</f>
        <v>47999</v>
      </c>
      <c r="BU4" s="48">
        <f t="shared" ref="BU4" si="44">EOMONTH(BT4,1)</f>
        <v>48029</v>
      </c>
      <c r="BV4" s="48">
        <f t="shared" ref="BV4" si="45">EOMONTH(BU4,1)</f>
        <v>48060</v>
      </c>
      <c r="BW4" s="48">
        <f t="shared" ref="BW4" si="46">EOMONTH(BV4,1)</f>
        <v>48091</v>
      </c>
      <c r="BX4" s="48">
        <f t="shared" ref="BX4" si="47">EOMONTH(BW4,1)</f>
        <v>48121</v>
      </c>
      <c r="BY4" s="48">
        <f t="shared" ref="BY4" si="48">EOMONTH(BX4,1)</f>
        <v>48152</v>
      </c>
      <c r="BZ4" s="48">
        <f t="shared" ref="BZ4" si="49">EOMONTH(BY4,1)</f>
        <v>48182</v>
      </c>
      <c r="CA4" s="48">
        <f t="shared" ref="CA4" si="50">EOMONTH(BZ4,1)</f>
        <v>48213</v>
      </c>
      <c r="CB4" s="49">
        <f>YEAR(CA4)</f>
        <v>2031</v>
      </c>
      <c r="CC4" s="48">
        <f>EOMONTH(CA4,1)</f>
        <v>48244</v>
      </c>
      <c r="CD4" s="48">
        <f>EOMONTH(CC4,1)</f>
        <v>48273</v>
      </c>
      <c r="CE4" s="48">
        <f t="shared" ref="CE4" si="51">EOMONTH(CD4,1)</f>
        <v>48304</v>
      </c>
      <c r="CF4" s="48">
        <f t="shared" ref="CF4" si="52">EOMONTH(CE4,1)</f>
        <v>48334</v>
      </c>
      <c r="CG4" s="48">
        <f t="shared" ref="CG4" si="53">EOMONTH(CF4,1)</f>
        <v>48365</v>
      </c>
      <c r="CH4" s="48">
        <f t="shared" ref="CH4" si="54">EOMONTH(CG4,1)</f>
        <v>48395</v>
      </c>
      <c r="CI4" s="48">
        <f t="shared" ref="CI4" si="55">EOMONTH(CH4,1)</f>
        <v>48426</v>
      </c>
      <c r="CJ4" s="48">
        <f t="shared" ref="CJ4" si="56">EOMONTH(CI4,1)</f>
        <v>48457</v>
      </c>
      <c r="CK4" s="48">
        <f t="shared" ref="CK4" si="57">EOMONTH(CJ4,1)</f>
        <v>48487</v>
      </c>
      <c r="CL4" s="48">
        <f t="shared" ref="CL4" si="58">EOMONTH(CK4,1)</f>
        <v>48518</v>
      </c>
      <c r="CM4" s="48">
        <f t="shared" ref="CM4" si="59">EOMONTH(CL4,1)</f>
        <v>48548</v>
      </c>
      <c r="CN4" s="48">
        <f t="shared" ref="CN4" si="60">EOMONTH(CM4,1)</f>
        <v>48579</v>
      </c>
      <c r="CO4" s="49">
        <f>YEAR(CN4)</f>
        <v>2032</v>
      </c>
      <c r="CP4" s="48">
        <f>EOMONTH(CN4,1)</f>
        <v>48610</v>
      </c>
      <c r="CQ4" s="48">
        <f>EOMONTH(CP4,1)</f>
        <v>48638</v>
      </c>
      <c r="CR4" s="48">
        <f t="shared" ref="CR4" si="61">EOMONTH(CQ4,1)</f>
        <v>48669</v>
      </c>
      <c r="CS4" s="48">
        <f t="shared" ref="CS4" si="62">EOMONTH(CR4,1)</f>
        <v>48699</v>
      </c>
      <c r="CT4" s="48">
        <f t="shared" ref="CT4" si="63">EOMONTH(CS4,1)</f>
        <v>48730</v>
      </c>
      <c r="CU4" s="48">
        <f t="shared" ref="CU4" si="64">EOMONTH(CT4,1)</f>
        <v>48760</v>
      </c>
      <c r="CV4" s="48">
        <f t="shared" ref="CV4" si="65">EOMONTH(CU4,1)</f>
        <v>48791</v>
      </c>
      <c r="CW4" s="48">
        <f t="shared" ref="CW4" si="66">EOMONTH(CV4,1)</f>
        <v>48822</v>
      </c>
      <c r="CX4" s="48">
        <f t="shared" ref="CX4" si="67">EOMONTH(CW4,1)</f>
        <v>48852</v>
      </c>
      <c r="CY4" s="48">
        <f t="shared" ref="CY4" si="68">EOMONTH(CX4,1)</f>
        <v>48883</v>
      </c>
      <c r="CZ4" s="48">
        <f t="shared" ref="CZ4" si="69">EOMONTH(CY4,1)</f>
        <v>48913</v>
      </c>
      <c r="DA4" s="48">
        <f t="shared" ref="DA4" si="70">EOMONTH(CZ4,1)</f>
        <v>48944</v>
      </c>
      <c r="DB4" s="49">
        <f>YEAR(DA4)</f>
        <v>2033</v>
      </c>
    </row>
    <row r="5" spans="2:106"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1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1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1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1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1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1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1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1"/>
    </row>
    <row r="6" spans="2:106" s="3" customFormat="1">
      <c r="B6" s="32" t="s">
        <v>7</v>
      </c>
      <c r="C6" s="1">
        <f t="shared" ref="C6:N6" si="71">SUM(C7:C10)</f>
        <v>0</v>
      </c>
      <c r="D6" s="1">
        <f t="shared" si="71"/>
        <v>0</v>
      </c>
      <c r="E6" s="1">
        <f t="shared" si="71"/>
        <v>10562.5</v>
      </c>
      <c r="F6" s="1">
        <f t="shared" si="71"/>
        <v>21098.593749999996</v>
      </c>
      <c r="G6" s="1">
        <f t="shared" si="71"/>
        <v>31608.347265624994</v>
      </c>
      <c r="H6" s="1">
        <f t="shared" si="71"/>
        <v>42091.826397460936</v>
      </c>
      <c r="I6" s="1">
        <f t="shared" si="71"/>
        <v>52549.096831467286</v>
      </c>
      <c r="J6" s="1">
        <f t="shared" si="71"/>
        <v>62980.224089388605</v>
      </c>
      <c r="K6" s="1">
        <f t="shared" si="71"/>
        <v>73385.273529165148</v>
      </c>
      <c r="L6" s="1">
        <f t="shared" si="71"/>
        <v>83764.310345342223</v>
      </c>
      <c r="M6" s="1">
        <f t="shared" si="71"/>
        <v>94117.399569478861</v>
      </c>
      <c r="N6" s="1">
        <f t="shared" si="71"/>
        <v>104444.60607055519</v>
      </c>
      <c r="O6" s="2">
        <f>SUM(C6:N6)</f>
        <v>576602.1778484832</v>
      </c>
      <c r="P6" s="1">
        <f t="shared" ref="P6:AA6" si="72">SUM(P7:P10)</f>
        <v>114745.99455537878</v>
      </c>
      <c r="Q6" s="1">
        <f t="shared" si="72"/>
        <v>125021.62956899033</v>
      </c>
      <c r="R6" s="1">
        <f t="shared" si="72"/>
        <v>153253.63422239211</v>
      </c>
      <c r="S6" s="1">
        <f t="shared" si="72"/>
        <v>169116.33347016948</v>
      </c>
      <c r="T6" s="1">
        <f t="shared" si="72"/>
        <v>184939.37596982738</v>
      </c>
      <c r="U6" s="1">
        <f t="shared" si="72"/>
        <v>200722.86086323616</v>
      </c>
      <c r="V6" s="1">
        <f t="shared" si="72"/>
        <v>269903.50637763686</v>
      </c>
      <c r="W6" s="1">
        <f t="shared" si="72"/>
        <v>289484.99761169276</v>
      </c>
      <c r="X6" s="1">
        <f t="shared" si="72"/>
        <v>309017.5351176635</v>
      </c>
      <c r="Y6" s="1">
        <f t="shared" si="72"/>
        <v>328501.2412798694</v>
      </c>
      <c r="Z6" s="1">
        <f t="shared" si="72"/>
        <v>347936.23817666969</v>
      </c>
      <c r="AA6" s="1">
        <f t="shared" si="72"/>
        <v>367322.647581228</v>
      </c>
      <c r="AB6" s="2">
        <f>SUM(P6:AA6)</f>
        <v>2859965.9947947543</v>
      </c>
      <c r="AC6" s="1">
        <f t="shared" ref="AC6:AN6" si="73">SUM(AC7:AC10)</f>
        <v>386660.59096227487</v>
      </c>
      <c r="AD6" s="1">
        <f t="shared" si="73"/>
        <v>405950.18948486913</v>
      </c>
      <c r="AE6" s="1">
        <f t="shared" si="73"/>
        <v>428085.31401115691</v>
      </c>
      <c r="AF6" s="1">
        <f t="shared" si="73"/>
        <v>450165.10072612914</v>
      </c>
      <c r="AG6" s="1">
        <f t="shared" si="73"/>
        <v>472189.68797431386</v>
      </c>
      <c r="AH6" s="1">
        <f t="shared" si="73"/>
        <v>494159.21375437808</v>
      </c>
      <c r="AI6" s="1">
        <f t="shared" si="73"/>
        <v>567235.3451833782</v>
      </c>
      <c r="AJ6" s="1">
        <f t="shared" si="73"/>
        <v>591262.25682041969</v>
      </c>
      <c r="AK6" s="1">
        <f t="shared" si="73"/>
        <v>615229.10117836867</v>
      </c>
      <c r="AL6" s="1">
        <f t="shared" si="73"/>
        <v>639136.02842542273</v>
      </c>
      <c r="AM6" s="1">
        <f t="shared" si="73"/>
        <v>662983.18835435924</v>
      </c>
      <c r="AN6" s="1">
        <f t="shared" si="73"/>
        <v>686770.73038347333</v>
      </c>
      <c r="AO6" s="2">
        <f>SUM(AC6:AN6)</f>
        <v>6399826.747258544</v>
      </c>
      <c r="AP6" s="1">
        <f t="shared" ref="AP6:BA6" si="74">SUM(AP7:AP10)</f>
        <v>710498.80355751468</v>
      </c>
      <c r="AQ6" s="1">
        <f t="shared" si="74"/>
        <v>734167.55654862104</v>
      </c>
      <c r="AR6" s="1">
        <f t="shared" si="74"/>
        <v>760957.76265724946</v>
      </c>
      <c r="AS6" s="1">
        <f t="shared" si="74"/>
        <v>787680.99325060623</v>
      </c>
      <c r="AT6" s="1">
        <f t="shared" si="74"/>
        <v>814337.41576747969</v>
      </c>
      <c r="AU6" s="1">
        <f t="shared" si="74"/>
        <v>840927.19722806104</v>
      </c>
      <c r="AV6" s="1">
        <f t="shared" si="74"/>
        <v>953508.04885504197</v>
      </c>
      <c r="AW6" s="1">
        <f t="shared" si="74"/>
        <v>982589.77873290423</v>
      </c>
      <c r="AX6" s="1">
        <f t="shared" si="74"/>
        <v>1011598.804286072</v>
      </c>
      <c r="AY6" s="1">
        <f t="shared" si="74"/>
        <v>1040535.3072753567</v>
      </c>
      <c r="AZ6" s="1">
        <f t="shared" si="74"/>
        <v>1069399.4690071684</v>
      </c>
      <c r="BA6" s="1">
        <f t="shared" si="74"/>
        <v>1098191.4703346505</v>
      </c>
      <c r="BB6" s="2">
        <f>SUM(AP6:BA6)</f>
        <v>10804392.607500726</v>
      </c>
      <c r="BC6" s="1">
        <f t="shared" ref="BC6:BN6" si="75">SUM(BC7:BC10)</f>
        <v>1184829.756994403</v>
      </c>
      <c r="BD6" s="1">
        <f t="shared" si="75"/>
        <v>1214950.3701019168</v>
      </c>
      <c r="BE6" s="1">
        <f t="shared" si="75"/>
        <v>1248671.5358433288</v>
      </c>
      <c r="BF6" s="1">
        <f t="shared" si="75"/>
        <v>1282308.3986703875</v>
      </c>
      <c r="BG6" s="1">
        <f t="shared" si="75"/>
        <v>1315861.1693403784</v>
      </c>
      <c r="BH6" s="1">
        <f t="shared" si="75"/>
        <v>1349330.0580836942</v>
      </c>
      <c r="BI6" s="1">
        <f t="shared" si="75"/>
        <v>1382888.0738513872</v>
      </c>
      <c r="BJ6" s="1">
        <f t="shared" si="75"/>
        <v>1416193.9890834256</v>
      </c>
      <c r="BK6" s="1">
        <f t="shared" si="75"/>
        <v>1449416.6395273835</v>
      </c>
      <c r="BL6" s="1">
        <f t="shared" si="75"/>
        <v>1482556.2333452317</v>
      </c>
      <c r="BM6" s="1">
        <f t="shared" si="75"/>
        <v>1515612.9781785356</v>
      </c>
      <c r="BN6" s="1">
        <f t="shared" si="75"/>
        <v>1548587.081149756</v>
      </c>
      <c r="BO6" s="2">
        <f>SUM(BC6:BN6)</f>
        <v>16391206.28416983</v>
      </c>
      <c r="BP6" s="1">
        <f t="shared" ref="BP6:CA6" si="76">SUM(BP7:BP10)</f>
        <v>1738763.5291195584</v>
      </c>
      <c r="BQ6" s="1">
        <f t="shared" si="76"/>
        <v>1774836.0057134263</v>
      </c>
      <c r="BR6" s="1">
        <f t="shared" si="76"/>
        <v>1802734.4240324758</v>
      </c>
      <c r="BS6" s="1">
        <f t="shared" si="76"/>
        <v>1830563.096305728</v>
      </c>
      <c r="BT6" s="1">
        <f t="shared" si="76"/>
        <v>1858322.1968982972</v>
      </c>
      <c r="BU6" s="1">
        <f t="shared" si="76"/>
        <v>1886011.8997393844</v>
      </c>
      <c r="BV6" s="1">
        <f t="shared" si="76"/>
        <v>1913860.7411764821</v>
      </c>
      <c r="BW6" s="1">
        <f t="shared" si="76"/>
        <v>1941415.4564068741</v>
      </c>
      <c r="BX6" s="1">
        <f t="shared" si="76"/>
        <v>1968901.2848491902</v>
      </c>
      <c r="BY6" s="1">
        <f t="shared" si="76"/>
        <v>1996318.3987204006</v>
      </c>
      <c r="BZ6" s="1">
        <f t="shared" si="76"/>
        <v>2023666.9698069328</v>
      </c>
      <c r="CA6" s="1">
        <f t="shared" si="76"/>
        <v>2050947.1694657495</v>
      </c>
      <c r="CB6" s="2">
        <f>SUM(BP6:CA6)</f>
        <v>22786341.172234502</v>
      </c>
      <c r="CC6" s="1">
        <f t="shared" ref="CC6:CN6" si="77">SUM(CC7:CC10)</f>
        <v>2284892.0712258606</v>
      </c>
      <c r="CD6" s="1">
        <f t="shared" si="77"/>
        <v>2314736.2914644624</v>
      </c>
      <c r="CE6" s="1">
        <f t="shared" si="77"/>
        <v>2335616.7885483019</v>
      </c>
      <c r="CF6" s="1">
        <f t="shared" si="77"/>
        <v>2356445.0843894309</v>
      </c>
      <c r="CG6" s="1">
        <f t="shared" si="77"/>
        <v>2377221.3094909573</v>
      </c>
      <c r="CH6" s="1">
        <f t="shared" si="77"/>
        <v>2397945.5940297302</v>
      </c>
      <c r="CI6" s="1">
        <f t="shared" si="77"/>
        <v>2418893.6714249463</v>
      </c>
      <c r="CJ6" s="1">
        <f t="shared" si="77"/>
        <v>2439516.8138245093</v>
      </c>
      <c r="CK6" s="1">
        <f t="shared" si="77"/>
        <v>2460088.3983680727</v>
      </c>
      <c r="CL6" s="1">
        <f t="shared" si="77"/>
        <v>2480608.5539502776</v>
      </c>
      <c r="CM6" s="1">
        <f t="shared" si="77"/>
        <v>2501077.409143527</v>
      </c>
      <c r="CN6" s="1">
        <f t="shared" si="77"/>
        <v>2521495.0921987933</v>
      </c>
      <c r="CO6" s="2">
        <f>SUM(CC6:CN6)</f>
        <v>28888537.078058865</v>
      </c>
      <c r="CP6" s="1">
        <f t="shared" ref="CP6:DA6" si="78">SUM(CP7:CP10)</f>
        <v>2794782.9924164857</v>
      </c>
      <c r="CQ6" s="1">
        <f t="shared" si="78"/>
        <v>2817120.1771385693</v>
      </c>
      <c r="CR6" s="1">
        <f t="shared" si="78"/>
        <v>2839401.5188988475</v>
      </c>
      <c r="CS6" s="1">
        <f t="shared" si="78"/>
        <v>2861627.1573047256</v>
      </c>
      <c r="CT6" s="1">
        <f t="shared" si="78"/>
        <v>2883797.2316145888</v>
      </c>
      <c r="CU6" s="1">
        <f t="shared" si="78"/>
        <v>2905911.880738677</v>
      </c>
      <c r="CV6" s="1">
        <f t="shared" si="78"/>
        <v>2928289.8301987308</v>
      </c>
      <c r="CW6" s="1">
        <f t="shared" si="78"/>
        <v>2950296.4385302654</v>
      </c>
      <c r="CX6" s="1">
        <f t="shared" si="78"/>
        <v>2972248.030340971</v>
      </c>
      <c r="CY6" s="1">
        <f t="shared" si="78"/>
        <v>2994144.7431721496</v>
      </c>
      <c r="CZ6" s="1">
        <f t="shared" si="78"/>
        <v>3015986.7142212507</v>
      </c>
      <c r="DA6" s="1">
        <f t="shared" si="78"/>
        <v>3037774.0803427286</v>
      </c>
      <c r="DB6" s="2">
        <f>SUM(CP6:DA6)</f>
        <v>35001380.794917986</v>
      </c>
    </row>
    <row r="7" spans="2:106" s="3" customFormat="1" outlineLevel="1">
      <c r="B7" s="33" t="str">
        <f>Revenue!B7</f>
        <v>Transactional revenue</v>
      </c>
      <c r="C7" s="4">
        <f>Revenue!C7</f>
        <v>0</v>
      </c>
      <c r="D7" s="4">
        <f>Revenue!D7</f>
        <v>0</v>
      </c>
      <c r="E7" s="4">
        <f>Revenue!E7</f>
        <v>7812.5</v>
      </c>
      <c r="F7" s="4">
        <f>Revenue!F7</f>
        <v>15605.468749999998</v>
      </c>
      <c r="G7" s="4">
        <f>Revenue!G7</f>
        <v>23378.955078124996</v>
      </c>
      <c r="H7" s="4">
        <f>Revenue!H7</f>
        <v>31133.007690429684</v>
      </c>
      <c r="I7" s="4">
        <f>Revenue!I7</f>
        <v>38867.675171203613</v>
      </c>
      <c r="J7" s="4">
        <f>Revenue!J7</f>
        <v>46583.005983275594</v>
      </c>
      <c r="K7" s="4">
        <f>Revenue!K7</f>
        <v>54279.048468317422</v>
      </c>
      <c r="L7" s="4">
        <f>Revenue!L7</f>
        <v>61955.850847146612</v>
      </c>
      <c r="M7" s="4">
        <f>Revenue!M7</f>
        <v>69613.461220028752</v>
      </c>
      <c r="N7" s="4">
        <f>Revenue!N7</f>
        <v>77251.927566978688</v>
      </c>
      <c r="O7" s="5">
        <f>SUM(C7:N7)</f>
        <v>426480.90077550535</v>
      </c>
      <c r="P7" s="4">
        <f>Revenue!P7</f>
        <v>84871.297748061232</v>
      </c>
      <c r="Q7" s="4">
        <f>Revenue!Q7</f>
        <v>92471.619503691079</v>
      </c>
      <c r="R7" s="4">
        <f>Revenue!R7</f>
        <v>113495.73450042504</v>
      </c>
      <c r="S7" s="4">
        <f>Revenue!S7</f>
        <v>125243.24516417399</v>
      </c>
      <c r="T7" s="4">
        <f>Revenue!T7</f>
        <v>136961.38705126353</v>
      </c>
      <c r="U7" s="4">
        <f>Revenue!U7</f>
        <v>148650.23358363539</v>
      </c>
      <c r="V7" s="4">
        <f>Revenue!V7</f>
        <v>194314.97939354708</v>
      </c>
      <c r="W7" s="4">
        <f>Revenue!W7</f>
        <v>208412.52527839653</v>
      </c>
      <c r="X7" s="4">
        <f>Revenue!X7</f>
        <v>222474.82729853384</v>
      </c>
      <c r="Y7" s="4">
        <f>Revenue!Y7</f>
        <v>236501.97356362085</v>
      </c>
      <c r="Z7" s="4">
        <f>Revenue!Z7</f>
        <v>250494.05196304515</v>
      </c>
      <c r="AA7" s="4">
        <f>Revenue!AA7</f>
        <v>264451.15016647085</v>
      </c>
      <c r="AB7" s="5">
        <f>SUM(P7:AA7)</f>
        <v>2078343.0252148646</v>
      </c>
      <c r="AC7" s="4">
        <f>Revenue!AC7</f>
        <v>278373.35562438797</v>
      </c>
      <c r="AD7" s="4">
        <f>Revenue!AD7</f>
        <v>292260.75556866027</v>
      </c>
      <c r="AE7" s="4">
        <f>Revenue!AE7</f>
        <v>308196.77034640528</v>
      </c>
      <c r="AF7" s="4">
        <f>Revenue!AF7</f>
        <v>324092.94508720603</v>
      </c>
      <c r="AG7" s="4">
        <f>Revenue!AG7</f>
        <v>339949.37939115468</v>
      </c>
      <c r="AH7" s="4">
        <f>Revenue!AH7</f>
        <v>355766.17260934348</v>
      </c>
      <c r="AI7" s="4">
        <f>Revenue!AI7</f>
        <v>408697.76622893556</v>
      </c>
      <c r="AJ7" s="4">
        <f>Revenue!AJ7</f>
        <v>426009.35514669656</v>
      </c>
      <c r="AK7" s="4">
        <f>Revenue!AK7</f>
        <v>443277.66509216325</v>
      </c>
      <c r="AL7" s="4">
        <f>Revenue!AL7</f>
        <v>460502.80426276615</v>
      </c>
      <c r="AM7" s="4">
        <f>Revenue!AM7</f>
        <v>477684.88058544259</v>
      </c>
      <c r="AN7" s="4">
        <f>Revenue!AN7</f>
        <v>494824.00171731226</v>
      </c>
      <c r="AO7" s="5">
        <f>SUM(AC7:AN7)</f>
        <v>4609635.8516604751</v>
      </c>
      <c r="AP7" s="4">
        <f>Revenue!AP7</f>
        <v>511920.27504635236</v>
      </c>
      <c r="AQ7" s="4">
        <f>Revenue!AQ7</f>
        <v>528973.80769206991</v>
      </c>
      <c r="AR7" s="4">
        <f>Revenue!AR7</f>
        <v>548276.37317283975</v>
      </c>
      <c r="AS7" s="4">
        <f>Revenue!AS7</f>
        <v>567530.68223990756</v>
      </c>
      <c r="AT7" s="4">
        <f>Revenue!AT7</f>
        <v>586736.85553430778</v>
      </c>
      <c r="AU7" s="4">
        <f>Revenue!AU7</f>
        <v>605895.01339547208</v>
      </c>
      <c r="AV7" s="4">
        <f>Revenue!AV7</f>
        <v>687505.80344818172</v>
      </c>
      <c r="AW7" s="4">
        <f>Revenue!AW7</f>
        <v>708474.53893956123</v>
      </c>
      <c r="AX7" s="4">
        <f>Revenue!AX7</f>
        <v>729390.85259221238</v>
      </c>
      <c r="AY7" s="4">
        <f>Revenue!AY7</f>
        <v>750254.8754607318</v>
      </c>
      <c r="AZ7" s="4">
        <f>Revenue!AZ7</f>
        <v>771066.73827207997</v>
      </c>
      <c r="BA7" s="4">
        <f>Revenue!BA7</f>
        <v>791826.57142639963</v>
      </c>
      <c r="BB7" s="5">
        <f>SUM(AP7:BA7)</f>
        <v>7787852.3872201163</v>
      </c>
      <c r="BC7" s="4">
        <f>Revenue!BC7</f>
        <v>839395.14979115035</v>
      </c>
      <c r="BD7" s="4">
        <f>Revenue!BD7</f>
        <v>860734.1619166726</v>
      </c>
      <c r="BE7" s="4">
        <f>Revenue!BE7</f>
        <v>884623.99317854759</v>
      </c>
      <c r="BF7" s="4">
        <f>Revenue!BF7</f>
        <v>908454.09986226796</v>
      </c>
      <c r="BG7" s="4">
        <f>Revenue!BG7</f>
        <v>932224.63127927913</v>
      </c>
      <c r="BH7" s="4">
        <f>Revenue!BH7</f>
        <v>955935.73636774765</v>
      </c>
      <c r="BI7" s="4">
        <f>Revenue!BI7</f>
        <v>979587.563693495</v>
      </c>
      <c r="BJ7" s="4">
        <f>Revenue!BJ7</f>
        <v>1003180.2614509281</v>
      </c>
      <c r="BK7" s="4">
        <f>Revenue!BK7</f>
        <v>1026713.9774639674</v>
      </c>
      <c r="BL7" s="4">
        <f>Revenue!BL7</f>
        <v>1050188.8591869741</v>
      </c>
      <c r="BM7" s="4">
        <f>Revenue!BM7</f>
        <v>1073605.0537056734</v>
      </c>
      <c r="BN7" s="4">
        <f>Revenue!BN7</f>
        <v>1096962.7077380761</v>
      </c>
      <c r="BO7" s="5">
        <f>SUM(BC7:BN7)</f>
        <v>11611606.19563478</v>
      </c>
      <c r="BP7" s="4">
        <f>Revenue!BP7</f>
        <v>1232288.1643989375</v>
      </c>
      <c r="BQ7" s="4">
        <f>Revenue!BQ7</f>
        <v>1257853.2773212735</v>
      </c>
      <c r="BR7" s="4">
        <f>Revenue!BR7</f>
        <v>1277625.3107946368</v>
      </c>
      <c r="BS7" s="4">
        <f>Revenue!BS7</f>
        <v>1297347.9141843168</v>
      </c>
      <c r="BT7" s="4">
        <f>Revenue!BT7</f>
        <v>1317021.2110655229</v>
      </c>
      <c r="BU7" s="4">
        <f>Revenue!BU7</f>
        <v>1336645.3247045255</v>
      </c>
      <c r="BV7" s="4">
        <f>Revenue!BV7</f>
        <v>1356220.3780594307</v>
      </c>
      <c r="BW7" s="4">
        <f>Revenue!BW7</f>
        <v>1375746.4937809489</v>
      </c>
      <c r="BX7" s="4">
        <f>Revenue!BX7</f>
        <v>1395223.794213163</v>
      </c>
      <c r="BY7" s="4">
        <f>Revenue!BY7</f>
        <v>1414652.4013942969</v>
      </c>
      <c r="BZ7" s="4">
        <f>Revenue!BZ7</f>
        <v>1434032.4370574779</v>
      </c>
      <c r="CA7" s="4">
        <f>Revenue!CA7</f>
        <v>1453364.0226315011</v>
      </c>
      <c r="CB7" s="5">
        <f>SUM(BP7:CA7)</f>
        <v>16148020.729606031</v>
      </c>
      <c r="CC7" s="4">
        <f>Revenue!CC7</f>
        <v>1619912.0071657479</v>
      </c>
      <c r="CD7" s="4">
        <f>Revenue!CD7</f>
        <v>1641070.5604811672</v>
      </c>
      <c r="CE7" s="4">
        <f>Revenue!CE7</f>
        <v>1655874.1340799646</v>
      </c>
      <c r="CF7" s="4">
        <f>Revenue!CF7</f>
        <v>1670640.6987447643</v>
      </c>
      <c r="CG7" s="4">
        <f>Revenue!CG7</f>
        <v>1685370.3469979025</v>
      </c>
      <c r="CH7" s="4">
        <f>Revenue!CH7</f>
        <v>1700063.1711304078</v>
      </c>
      <c r="CI7" s="4">
        <f>Revenue!CI7</f>
        <v>1714719.2632025818</v>
      </c>
      <c r="CJ7" s="4">
        <f>Revenue!CJ7</f>
        <v>1729338.7150445753</v>
      </c>
      <c r="CK7" s="4">
        <f>Revenue!CK7</f>
        <v>1743921.6182569638</v>
      </c>
      <c r="CL7" s="4">
        <f>Revenue!CL7</f>
        <v>1758468.0642113218</v>
      </c>
      <c r="CM7" s="4">
        <f>Revenue!CM7</f>
        <v>1772978.1440507935</v>
      </c>
      <c r="CN7" s="4">
        <f>Revenue!CN7</f>
        <v>1787451.9486906664</v>
      </c>
      <c r="CO7" s="5">
        <f>SUM(CC7:CN7)</f>
        <v>20479808.672056857</v>
      </c>
      <c r="CP7" s="4">
        <f>Revenue!CP7</f>
        <v>1982078.5257008339</v>
      </c>
      <c r="CQ7" s="4">
        <f>Revenue!CQ7</f>
        <v>1997920.2043865819</v>
      </c>
      <c r="CR7" s="4">
        <f>Revenue!CR7</f>
        <v>2013722.278875615</v>
      </c>
      <c r="CS7" s="4">
        <f>Revenue!CS7</f>
        <v>2029484.848178426</v>
      </c>
      <c r="CT7" s="4">
        <f>Revenue!CT7</f>
        <v>2045208.0110579801</v>
      </c>
      <c r="CU7" s="4">
        <f>Revenue!CU7</f>
        <v>2060891.866030335</v>
      </c>
      <c r="CV7" s="4">
        <f>Revenue!CV7</f>
        <v>2076536.5113652591</v>
      </c>
      <c r="CW7" s="4">
        <f>Revenue!CW7</f>
        <v>2092142.045086846</v>
      </c>
      <c r="CX7" s="4">
        <f>Revenue!CX7</f>
        <v>2107708.5649741287</v>
      </c>
      <c r="CY7" s="4">
        <f>Revenue!CY7</f>
        <v>2123236.1685616933</v>
      </c>
      <c r="CZ7" s="4">
        <f>Revenue!CZ7</f>
        <v>2138724.9531402891</v>
      </c>
      <c r="DA7" s="4">
        <f>Revenue!DA7</f>
        <v>2154175.0157574387</v>
      </c>
      <c r="DB7" s="5">
        <f>SUM(CP7:DA7)</f>
        <v>24821828.993115425</v>
      </c>
    </row>
    <row r="8" spans="2:106" s="3" customFormat="1" outlineLevel="1">
      <c r="B8" s="33" t="str">
        <f>Revenue!B8</f>
        <v>Fees from FX</v>
      </c>
      <c r="C8" s="4">
        <f>Revenue!C8</f>
        <v>0</v>
      </c>
      <c r="D8" s="4">
        <f>Revenue!D8</f>
        <v>0</v>
      </c>
      <c r="E8" s="4">
        <f>Revenue!E8</f>
        <v>2604.1666666666665</v>
      </c>
      <c r="F8" s="4">
        <f>Revenue!F8</f>
        <v>5201.8229166666661</v>
      </c>
      <c r="G8" s="4">
        <f>Revenue!G8</f>
        <v>7792.9850260416652</v>
      </c>
      <c r="H8" s="4">
        <f>Revenue!H8</f>
        <v>10377.669230143229</v>
      </c>
      <c r="I8" s="4">
        <f>Revenue!I8</f>
        <v>12955.891723734536</v>
      </c>
      <c r="J8" s="4">
        <f>Revenue!J8</f>
        <v>15527.668661091866</v>
      </c>
      <c r="K8" s="4">
        <f>Revenue!K8</f>
        <v>18093.016156105805</v>
      </c>
      <c r="L8" s="4">
        <f>Revenue!L8</f>
        <v>20651.950282382208</v>
      </c>
      <c r="M8" s="4">
        <f>Revenue!M8</f>
        <v>23204.487073342916</v>
      </c>
      <c r="N8" s="4">
        <f>Revenue!N8</f>
        <v>25750.64252232623</v>
      </c>
      <c r="O8" s="5">
        <f t="shared" ref="O8:O9" si="79">SUM(C8:N8)</f>
        <v>142160.30025850178</v>
      </c>
      <c r="P8" s="4">
        <f>Revenue!P8</f>
        <v>28290.432582687081</v>
      </c>
      <c r="Q8" s="4">
        <f>Revenue!Q8</f>
        <v>30823.873167897025</v>
      </c>
      <c r="R8" s="4">
        <f>Revenue!R8</f>
        <v>37831.911500141679</v>
      </c>
      <c r="S8" s="4">
        <f>Revenue!S8</f>
        <v>41747.748388058004</v>
      </c>
      <c r="T8" s="4">
        <f>Revenue!T8</f>
        <v>45653.795683754528</v>
      </c>
      <c r="U8" s="4">
        <f>Revenue!U8</f>
        <v>49550.077861211801</v>
      </c>
      <c r="V8" s="4">
        <f>Revenue!V8</f>
        <v>72868.117272580144</v>
      </c>
      <c r="W8" s="4">
        <f>Revenue!W8</f>
        <v>78154.696979398694</v>
      </c>
      <c r="X8" s="4">
        <f>Revenue!X8</f>
        <v>83428.060236950187</v>
      </c>
      <c r="Y8" s="4">
        <f>Revenue!Y8</f>
        <v>88688.240086357822</v>
      </c>
      <c r="Z8" s="4">
        <f>Revenue!Z8</f>
        <v>93935.26948614193</v>
      </c>
      <c r="AA8" s="4">
        <f>Revenue!AA8</f>
        <v>99169.181312426561</v>
      </c>
      <c r="AB8" s="5">
        <f t="shared" ref="AB8:AB9" si="80">SUM(P8:AA8)</f>
        <v>750141.40455760551</v>
      </c>
      <c r="AC8" s="4">
        <f>Revenue!AC8</f>
        <v>104390.00835914549</v>
      </c>
      <c r="AD8" s="4">
        <f>Revenue!AD8</f>
        <v>109597.78333824759</v>
      </c>
      <c r="AE8" s="4">
        <f>Revenue!AE8</f>
        <v>115573.78887990199</v>
      </c>
      <c r="AF8" s="4">
        <f>Revenue!AF8</f>
        <v>121534.85440770224</v>
      </c>
      <c r="AG8" s="4">
        <f>Revenue!AG8</f>
        <v>127481.017271683</v>
      </c>
      <c r="AH8" s="4">
        <f>Revenue!AH8</f>
        <v>133412.31472850381</v>
      </c>
      <c r="AI8" s="4">
        <f>Revenue!AI8</f>
        <v>153261.66233585082</v>
      </c>
      <c r="AJ8" s="4">
        <f>Revenue!AJ8</f>
        <v>159753.50818001121</v>
      </c>
      <c r="AK8" s="4">
        <f>Revenue!AK8</f>
        <v>166229.12440956119</v>
      </c>
      <c r="AL8" s="4">
        <f>Revenue!AL8</f>
        <v>172688.55159853731</v>
      </c>
      <c r="AM8" s="4">
        <f>Revenue!AM8</f>
        <v>179131.83021954095</v>
      </c>
      <c r="AN8" s="4">
        <f>Revenue!AN8</f>
        <v>185559.0006439921</v>
      </c>
      <c r="AO8" s="5">
        <f t="shared" ref="AO8:AO9" si="81">SUM(AC8:AN8)</f>
        <v>1728613.4443726775</v>
      </c>
      <c r="AP8" s="4">
        <f>Revenue!AP8</f>
        <v>191970.10314238214</v>
      </c>
      <c r="AQ8" s="4">
        <f>Revenue!AQ8</f>
        <v>198365.17788452617</v>
      </c>
      <c r="AR8" s="4">
        <f>Revenue!AR8</f>
        <v>205603.63993981489</v>
      </c>
      <c r="AS8" s="4">
        <f>Revenue!AS8</f>
        <v>212824.00583996531</v>
      </c>
      <c r="AT8" s="4">
        <f>Revenue!AT8</f>
        <v>220026.3208253654</v>
      </c>
      <c r="AU8" s="4">
        <f>Revenue!AU8</f>
        <v>227210.63002330199</v>
      </c>
      <c r="AV8" s="4">
        <f>Revenue!AV8</f>
        <v>257814.67629306816</v>
      </c>
      <c r="AW8" s="4">
        <f>Revenue!AW8</f>
        <v>265677.95210233552</v>
      </c>
      <c r="AX8" s="4">
        <f>Revenue!AX8</f>
        <v>273521.56972207967</v>
      </c>
      <c r="AY8" s="4">
        <f>Revenue!AY8</f>
        <v>281345.57829777442</v>
      </c>
      <c r="AZ8" s="4">
        <f>Revenue!AZ8</f>
        <v>289150.02685202996</v>
      </c>
      <c r="BA8" s="4">
        <f>Revenue!BA8</f>
        <v>296934.96428489994</v>
      </c>
      <c r="BB8" s="5">
        <f t="shared" ref="BB8:BB9" si="82">SUM(AP8:BA8)</f>
        <v>2920444.6452075434</v>
      </c>
      <c r="BC8" s="4">
        <f>Revenue!BC8</f>
        <v>335758.05991646025</v>
      </c>
      <c r="BD8" s="4">
        <f>Revenue!BD8</f>
        <v>344293.66476666904</v>
      </c>
      <c r="BE8" s="4">
        <f>Revenue!BE8</f>
        <v>353849.59727141901</v>
      </c>
      <c r="BF8" s="4">
        <f>Revenue!BF8</f>
        <v>363381.63994490722</v>
      </c>
      <c r="BG8" s="4">
        <f>Revenue!BG8</f>
        <v>372889.85251171165</v>
      </c>
      <c r="BH8" s="4">
        <f>Revenue!BH8</f>
        <v>382374.29454709904</v>
      </c>
      <c r="BI8" s="4">
        <f>Revenue!BI8</f>
        <v>391835.02547739807</v>
      </c>
      <c r="BJ8" s="4">
        <f>Revenue!BJ8</f>
        <v>401272.10458037123</v>
      </c>
      <c r="BK8" s="4">
        <f>Revenue!BK8</f>
        <v>410685.59098558692</v>
      </c>
      <c r="BL8" s="4">
        <f>Revenue!BL8</f>
        <v>420075.54367478966</v>
      </c>
      <c r="BM8" s="4">
        <f>Revenue!BM8</f>
        <v>429442.0214822694</v>
      </c>
      <c r="BN8" s="4">
        <f>Revenue!BN8</f>
        <v>438785.08309523045</v>
      </c>
      <c r="BO8" s="5">
        <f t="shared" ref="BO8:BO9" si="83">SUM(BC8:BN8)</f>
        <v>4644642.4782539122</v>
      </c>
      <c r="BP8" s="4">
        <f>Revenue!BP8</f>
        <v>492915.26575957501</v>
      </c>
      <c r="BQ8" s="4">
        <f>Revenue!BQ8</f>
        <v>503141.31092850945</v>
      </c>
      <c r="BR8" s="4">
        <f>Revenue!BR8</f>
        <v>511050.12431785488</v>
      </c>
      <c r="BS8" s="4">
        <f>Revenue!BS8</f>
        <v>518939.16567372682</v>
      </c>
      <c r="BT8" s="4">
        <f>Revenue!BT8</f>
        <v>526808.48442620924</v>
      </c>
      <c r="BU8" s="4">
        <f>Revenue!BU8</f>
        <v>534658.12988181028</v>
      </c>
      <c r="BV8" s="4">
        <f>Revenue!BV8</f>
        <v>542488.15122377244</v>
      </c>
      <c r="BW8" s="4">
        <f>Revenue!BW8</f>
        <v>550298.59751237964</v>
      </c>
      <c r="BX8" s="4">
        <f>Revenue!BX8</f>
        <v>558089.51768526528</v>
      </c>
      <c r="BY8" s="4">
        <f>Revenue!BY8</f>
        <v>565860.96055771876</v>
      </c>
      <c r="BZ8" s="4">
        <f>Revenue!BZ8</f>
        <v>573612.97482299118</v>
      </c>
      <c r="CA8" s="4">
        <f>Revenue!CA8</f>
        <v>581345.60905260046</v>
      </c>
      <c r="CB8" s="5">
        <f t="shared" ref="CB8:CB9" si="84">SUM(BP8:CA8)</f>
        <v>6459208.2918424141</v>
      </c>
      <c r="CC8" s="4">
        <f>Revenue!CC8</f>
        <v>647964.80286629917</v>
      </c>
      <c r="CD8" s="4">
        <f>Revenue!CD8</f>
        <v>656428.22419246682</v>
      </c>
      <c r="CE8" s="4">
        <f>Revenue!CE8</f>
        <v>662349.65363198577</v>
      </c>
      <c r="CF8" s="4">
        <f>Revenue!CF8</f>
        <v>668256.27949790563</v>
      </c>
      <c r="CG8" s="4">
        <f>Revenue!CG8</f>
        <v>674148.13879916084</v>
      </c>
      <c r="CH8" s="4">
        <f>Revenue!CH8</f>
        <v>680025.26845216309</v>
      </c>
      <c r="CI8" s="4">
        <f>Revenue!CI8</f>
        <v>685887.7052810326</v>
      </c>
      <c r="CJ8" s="4">
        <f>Revenue!CJ8</f>
        <v>691735.48601783009</v>
      </c>
      <c r="CK8" s="4">
        <f>Revenue!CK8</f>
        <v>697568.64730278554</v>
      </c>
      <c r="CL8" s="4">
        <f>Revenue!CL8</f>
        <v>703387.2256845287</v>
      </c>
      <c r="CM8" s="4">
        <f>Revenue!CM8</f>
        <v>709191.25762031716</v>
      </c>
      <c r="CN8" s="4">
        <f>Revenue!CN8</f>
        <v>714980.77947626635</v>
      </c>
      <c r="CO8" s="5">
        <f t="shared" ref="CO8:CO9" si="85">SUM(CC8:CN8)</f>
        <v>8191923.4688227409</v>
      </c>
      <c r="CP8" s="4">
        <f>Revenue!CP8</f>
        <v>792831.41028033348</v>
      </c>
      <c r="CQ8" s="4">
        <f>Revenue!CQ8</f>
        <v>799168.08175463264</v>
      </c>
      <c r="CR8" s="4">
        <f>Revenue!CR8</f>
        <v>805488.91155024595</v>
      </c>
      <c r="CS8" s="4">
        <f>Revenue!CS8</f>
        <v>811793.9392713703</v>
      </c>
      <c r="CT8" s="4">
        <f>Revenue!CT8</f>
        <v>818083.20442319184</v>
      </c>
      <c r="CU8" s="4">
        <f>Revenue!CU8</f>
        <v>824356.74641213391</v>
      </c>
      <c r="CV8" s="4">
        <f>Revenue!CV8</f>
        <v>830614.60454610351</v>
      </c>
      <c r="CW8" s="4">
        <f>Revenue!CW8</f>
        <v>836856.8180347383</v>
      </c>
      <c r="CX8" s="4">
        <f>Revenue!CX8</f>
        <v>843083.42598965135</v>
      </c>
      <c r="CY8" s="4">
        <f>Revenue!CY8</f>
        <v>849294.46742467734</v>
      </c>
      <c r="CZ8" s="4">
        <f>Revenue!CZ8</f>
        <v>855489.9812561156</v>
      </c>
      <c r="DA8" s="4">
        <f>Revenue!DA8</f>
        <v>861670.00630297523</v>
      </c>
      <c r="DB8" s="5">
        <f t="shared" ref="DB8:DB9" si="86">SUM(CP8:DA8)</f>
        <v>9928731.59724617</v>
      </c>
    </row>
    <row r="9" spans="2:106" s="3" customFormat="1" outlineLevel="1">
      <c r="B9" s="33" t="str">
        <f>Revenue!B9</f>
        <v>Core banking subscription</v>
      </c>
      <c r="C9" s="4">
        <f>Revenue!C9</f>
        <v>0</v>
      </c>
      <c r="D9" s="4">
        <f>Revenue!D9</f>
        <v>0</v>
      </c>
      <c r="E9" s="4">
        <f>Revenue!E9</f>
        <v>145.83333333333331</v>
      </c>
      <c r="F9" s="4">
        <f>Revenue!F9</f>
        <v>291.30208333333326</v>
      </c>
      <c r="G9" s="4">
        <f>Revenue!G9</f>
        <v>436.40716145833329</v>
      </c>
      <c r="H9" s="4">
        <f>Revenue!H9</f>
        <v>581.14947688802079</v>
      </c>
      <c r="I9" s="4">
        <f>Revenue!I9</f>
        <v>725.52993652913403</v>
      </c>
      <c r="J9" s="4">
        <f>Revenue!J9</f>
        <v>869.54944502114449</v>
      </c>
      <c r="K9" s="4">
        <f>Revenue!K9</f>
        <v>1013.208904741925</v>
      </c>
      <c r="L9" s="4">
        <f>Revenue!L9</f>
        <v>1156.5092158134034</v>
      </c>
      <c r="M9" s="4">
        <f>Revenue!M9</f>
        <v>1299.4512761072033</v>
      </c>
      <c r="N9" s="4">
        <f>Revenue!N9</f>
        <v>1442.0359812502688</v>
      </c>
      <c r="O9" s="5">
        <f t="shared" si="79"/>
        <v>7960.9768144761001</v>
      </c>
      <c r="P9" s="4">
        <f>Revenue!P9</f>
        <v>1584.2642246304763</v>
      </c>
      <c r="Q9" s="4">
        <f>Revenue!Q9</f>
        <v>1726.1368974022334</v>
      </c>
      <c r="R9" s="4">
        <f>Revenue!R9</f>
        <v>1925.9882218253947</v>
      </c>
      <c r="S9" s="4">
        <f>Revenue!S9</f>
        <v>2125.3399179374983</v>
      </c>
      <c r="T9" s="4">
        <f>Revenue!T9</f>
        <v>2324.193234809321</v>
      </c>
      <c r="U9" s="4">
        <f>Revenue!U9</f>
        <v>2522.5494183889641</v>
      </c>
      <c r="V9" s="4">
        <f>Revenue!V9</f>
        <v>2720.4097115096583</v>
      </c>
      <c r="W9" s="4">
        <f>Revenue!W9</f>
        <v>2917.7753538975512</v>
      </c>
      <c r="X9" s="4">
        <f>Revenue!X9</f>
        <v>3114.6475821794738</v>
      </c>
      <c r="Y9" s="4">
        <f>Revenue!Y9</f>
        <v>3311.027629890692</v>
      </c>
      <c r="Z9" s="4">
        <f>Revenue!Z9</f>
        <v>3506.9167274826323</v>
      </c>
      <c r="AA9" s="4">
        <f>Revenue!AA9</f>
        <v>3702.3161023305915</v>
      </c>
      <c r="AB9" s="5">
        <f t="shared" si="80"/>
        <v>31481.565022284489</v>
      </c>
      <c r="AC9" s="4">
        <f>Revenue!AC9</f>
        <v>3897.2269787414311</v>
      </c>
      <c r="AD9" s="4">
        <f>Revenue!AD9</f>
        <v>4091.6505779612435</v>
      </c>
      <c r="AE9" s="4">
        <f>Revenue!AE9</f>
        <v>4314.7547848496743</v>
      </c>
      <c r="AF9" s="4">
        <f>Revenue!AF9</f>
        <v>4537.301231220883</v>
      </c>
      <c r="AG9" s="4">
        <f>Revenue!AG9</f>
        <v>4759.291311476165</v>
      </c>
      <c r="AH9" s="4">
        <f>Revenue!AH9</f>
        <v>4980.7264165308079</v>
      </c>
      <c r="AI9" s="4">
        <f>Revenue!AI9</f>
        <v>5275.9166185917129</v>
      </c>
      <c r="AJ9" s="4">
        <f>Revenue!AJ9</f>
        <v>5499.3934937119011</v>
      </c>
      <c r="AK9" s="4">
        <f>Revenue!AK9</f>
        <v>5722.3116766442881</v>
      </c>
      <c r="AL9" s="4">
        <f>Revenue!AL9</f>
        <v>5944.6725641193443</v>
      </c>
      <c r="AM9" s="4">
        <f>Revenue!AM9</f>
        <v>6166.4775493757124</v>
      </c>
      <c r="AN9" s="4">
        <f>Revenue!AN9</f>
        <v>6387.7280221689398</v>
      </c>
      <c r="AO9" s="5">
        <f t="shared" si="81"/>
        <v>61577.451225392098</v>
      </c>
      <c r="AP9" s="4">
        <f>Revenue!AP9</f>
        <v>6608.4253687801847</v>
      </c>
      <c r="AQ9" s="4">
        <f>Revenue!AQ9</f>
        <v>6828.5709720249015</v>
      </c>
      <c r="AR9" s="4">
        <f>Revenue!AR9</f>
        <v>7077.7495445948389</v>
      </c>
      <c r="AS9" s="4">
        <f>Revenue!AS9</f>
        <v>7326.3051707333507</v>
      </c>
      <c r="AT9" s="4">
        <f>Revenue!AT9</f>
        <v>7574.2394078065181</v>
      </c>
      <c r="AU9" s="4">
        <f>Revenue!AU9</f>
        <v>7821.5538092870011</v>
      </c>
      <c r="AV9" s="4">
        <f>Revenue!AV9</f>
        <v>8187.5691137919821</v>
      </c>
      <c r="AW9" s="4">
        <f>Revenue!AW9</f>
        <v>8437.2876910075029</v>
      </c>
      <c r="AX9" s="4">
        <f>Revenue!AX9</f>
        <v>8686.3819717799834</v>
      </c>
      <c r="AY9" s="4">
        <f>Revenue!AY9</f>
        <v>8934.8535168505314</v>
      </c>
      <c r="AZ9" s="4">
        <f>Revenue!AZ9</f>
        <v>9182.7038830584061</v>
      </c>
      <c r="BA9" s="4">
        <f>Revenue!BA9</f>
        <v>9429.9346233507586</v>
      </c>
      <c r="BB9" s="5">
        <f t="shared" si="82"/>
        <v>96095.575073065949</v>
      </c>
      <c r="BC9" s="4">
        <f>Revenue!BC9</f>
        <v>9676.5472867923836</v>
      </c>
      <c r="BD9" s="4">
        <f>Revenue!BD9</f>
        <v>9922.543418575402</v>
      </c>
      <c r="BE9" s="4">
        <f>Revenue!BE9</f>
        <v>10197.945393362297</v>
      </c>
      <c r="BF9" s="4">
        <f>Revenue!BF9</f>
        <v>10472.658863212226</v>
      </c>
      <c r="BG9" s="4">
        <f>Revenue!BG9</f>
        <v>10746.68554938753</v>
      </c>
      <c r="BH9" s="4">
        <f>Revenue!BH9</f>
        <v>11020.027168847395</v>
      </c>
      <c r="BI9" s="4">
        <f>Revenue!BI9</f>
        <v>11465.484680494143</v>
      </c>
      <c r="BJ9" s="4">
        <f>Revenue!BJ9</f>
        <v>11741.623052126242</v>
      </c>
      <c r="BK9" s="4">
        <f>Revenue!BK9</f>
        <v>12017.07107782926</v>
      </c>
      <c r="BL9" s="4">
        <f>Revenue!BL9</f>
        <v>12291.830483468022</v>
      </c>
      <c r="BM9" s="4">
        <f>Revenue!BM9</f>
        <v>12565.902990592685</v>
      </c>
      <c r="BN9" s="4">
        <f>Revenue!BN9</f>
        <v>12839.290316449538</v>
      </c>
      <c r="BO9" s="5">
        <f t="shared" si="83"/>
        <v>134957.61028113714</v>
      </c>
      <c r="BP9" s="4">
        <f>Revenue!BP9</f>
        <v>13560.098961045907</v>
      </c>
      <c r="BQ9" s="4">
        <f>Revenue!BQ9</f>
        <v>13841.417463643294</v>
      </c>
      <c r="BR9" s="4">
        <f>Revenue!BR9</f>
        <v>14058.988919984185</v>
      </c>
      <c r="BS9" s="4">
        <f>Revenue!BS9</f>
        <v>14276.016447684224</v>
      </c>
      <c r="BT9" s="4">
        <f>Revenue!BT9</f>
        <v>14492.50140656501</v>
      </c>
      <c r="BU9" s="4">
        <f>Revenue!BU9</f>
        <v>14708.445153048599</v>
      </c>
      <c r="BV9" s="4">
        <f>Revenue!BV9</f>
        <v>15152.211893278854</v>
      </c>
      <c r="BW9" s="4">
        <f>Revenue!BW9</f>
        <v>15370.365113545658</v>
      </c>
      <c r="BX9" s="4">
        <f>Revenue!BX9</f>
        <v>15587.972950761794</v>
      </c>
      <c r="BY9" s="4">
        <f>Revenue!BY9</f>
        <v>15805.036768384889</v>
      </c>
      <c r="BZ9" s="4">
        <f>Revenue!BZ9</f>
        <v>16021.557926463927</v>
      </c>
      <c r="CA9" s="4">
        <f>Revenue!CA9</f>
        <v>16237.537781647768</v>
      </c>
      <c r="CB9" s="5">
        <f t="shared" si="84"/>
        <v>179112.15078605412</v>
      </c>
      <c r="CC9" s="4">
        <f>Revenue!CC9</f>
        <v>17015.261193813167</v>
      </c>
      <c r="CD9" s="4">
        <f>Revenue!CD9</f>
        <v>17237.506790828636</v>
      </c>
      <c r="CE9" s="4">
        <f>Revenue!CE9</f>
        <v>17393.000836351566</v>
      </c>
      <c r="CF9" s="4">
        <f>Revenue!CF9</f>
        <v>17548.106146760685</v>
      </c>
      <c r="CG9" s="4">
        <f>Revenue!CG9</f>
        <v>17702.823693893784</v>
      </c>
      <c r="CH9" s="4">
        <f>Revenue!CH9</f>
        <v>17857.15444715905</v>
      </c>
      <c r="CI9" s="4">
        <f>Revenue!CI9</f>
        <v>18286.70294133198</v>
      </c>
      <c r="CJ9" s="4">
        <f>Revenue!CJ9</f>
        <v>18442.61276210365</v>
      </c>
      <c r="CK9" s="4">
        <f>Revenue!CK9</f>
        <v>18598.132808323389</v>
      </c>
      <c r="CL9" s="4">
        <f>Revenue!CL9</f>
        <v>18753.264054427586</v>
      </c>
      <c r="CM9" s="4">
        <f>Revenue!CM9</f>
        <v>18908.007472416513</v>
      </c>
      <c r="CN9" s="4">
        <f>Revenue!CN9</f>
        <v>19062.36403186047</v>
      </c>
      <c r="CO9" s="5">
        <f t="shared" si="85"/>
        <v>216804.93717927049</v>
      </c>
      <c r="CP9" s="4">
        <f>Revenue!CP9</f>
        <v>19873.056435318344</v>
      </c>
      <c r="CQ9" s="4">
        <f>Revenue!CQ9</f>
        <v>20031.890997355047</v>
      </c>
      <c r="CR9" s="4">
        <f>Revenue!CR9</f>
        <v>20190.328472986657</v>
      </c>
      <c r="CS9" s="4">
        <f>Revenue!CS9</f>
        <v>20348.369854929191</v>
      </c>
      <c r="CT9" s="4">
        <f>Revenue!CT9</f>
        <v>20506.01613341687</v>
      </c>
      <c r="CU9" s="4">
        <f>Revenue!CU9</f>
        <v>20663.268296208327</v>
      </c>
      <c r="CV9" s="4">
        <f>Revenue!CV9</f>
        <v>21138.71428736829</v>
      </c>
      <c r="CW9" s="4">
        <f>Revenue!CW9</f>
        <v>21297.575408681118</v>
      </c>
      <c r="CX9" s="4">
        <f>Revenue!CX9</f>
        <v>21456.039377190664</v>
      </c>
      <c r="CY9" s="4">
        <f>Revenue!CY9</f>
        <v>21614.107185778939</v>
      </c>
      <c r="CZ9" s="4">
        <f>Revenue!CZ9</f>
        <v>21771.77982484574</v>
      </c>
      <c r="DA9" s="4">
        <f>Revenue!DA9</f>
        <v>21929.058282314876</v>
      </c>
      <c r="DB9" s="5">
        <f t="shared" si="86"/>
        <v>250820.20455639405</v>
      </c>
    </row>
    <row r="10" spans="2:106" s="3" customFormat="1">
      <c r="B10" s="34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7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7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7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7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7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7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7"/>
    </row>
    <row r="11" spans="2:106" s="3" customFormat="1">
      <c r="B11" s="32" t="s">
        <v>95</v>
      </c>
      <c r="C11" s="1">
        <f t="shared" ref="C11:N11" si="87">SUM(C12:C15)</f>
        <v>16566.666666666664</v>
      </c>
      <c r="D11" s="1">
        <f t="shared" si="87"/>
        <v>16566.666666666664</v>
      </c>
      <c r="E11" s="1">
        <f t="shared" si="87"/>
        <v>33337.5</v>
      </c>
      <c r="F11" s="1">
        <f t="shared" si="87"/>
        <v>40091.40625</v>
      </c>
      <c r="G11" s="1">
        <f t="shared" si="87"/>
        <v>46828.427734374993</v>
      </c>
      <c r="H11" s="1">
        <f t="shared" si="87"/>
        <v>53548.606665039057</v>
      </c>
      <c r="I11" s="1">
        <f t="shared" si="87"/>
        <v>60251.985148376458</v>
      </c>
      <c r="J11" s="1">
        <f t="shared" si="87"/>
        <v>66938.605185505527</v>
      </c>
      <c r="K11" s="1">
        <f t="shared" si="87"/>
        <v>73608.508672541764</v>
      </c>
      <c r="L11" s="1">
        <f t="shared" si="87"/>
        <v>80261.737400860409</v>
      </c>
      <c r="M11" s="1">
        <f t="shared" si="87"/>
        <v>86898.33305735825</v>
      </c>
      <c r="N11" s="1">
        <f t="shared" si="87"/>
        <v>93518.337224714865</v>
      </c>
      <c r="O11" s="2">
        <f>SUM(C11:N11)</f>
        <v>668416.78067210456</v>
      </c>
      <c r="P11" s="1">
        <f t="shared" ref="P11:AA11" si="88">SUM(P12:P15)</f>
        <v>130595.12471498641</v>
      </c>
      <c r="Q11" s="1">
        <f t="shared" si="88"/>
        <v>137182.07023653228</v>
      </c>
      <c r="R11" s="1">
        <f t="shared" si="88"/>
        <v>155602.96990036836</v>
      </c>
      <c r="S11" s="1">
        <f t="shared" si="88"/>
        <v>165784.14580895082</v>
      </c>
      <c r="T11" s="1">
        <f t="shared" si="88"/>
        <v>175939.86877776176</v>
      </c>
      <c r="U11" s="1">
        <f t="shared" si="88"/>
        <v>186070.20243915069</v>
      </c>
      <c r="V11" s="1">
        <f t="shared" si="88"/>
        <v>201560.48557548295</v>
      </c>
      <c r="W11" s="1">
        <f t="shared" si="88"/>
        <v>211428.76769487758</v>
      </c>
      <c r="X11" s="1">
        <f t="shared" si="88"/>
        <v>221272.37910897369</v>
      </c>
      <c r="Y11" s="1">
        <f t="shared" si="88"/>
        <v>231091.38149453461</v>
      </c>
      <c r="Z11" s="1">
        <f t="shared" si="88"/>
        <v>240885.83637413161</v>
      </c>
      <c r="AA11" s="1">
        <f t="shared" si="88"/>
        <v>250655.80511652958</v>
      </c>
      <c r="AB11" s="2">
        <f>SUM(P11:AA11)</f>
        <v>2308069.0372422803</v>
      </c>
      <c r="AC11" s="1">
        <f t="shared" ref="AC11:AN11" si="89">SUM(AC12:AC15)</f>
        <v>262753.34893707157</v>
      </c>
      <c r="AD11" s="1">
        <f t="shared" si="89"/>
        <v>272474.52889806218</v>
      </c>
      <c r="AE11" s="1">
        <f t="shared" si="89"/>
        <v>283629.73924248369</v>
      </c>
      <c r="AF11" s="1">
        <f t="shared" si="89"/>
        <v>294757.06156104419</v>
      </c>
      <c r="AG11" s="1">
        <f t="shared" si="89"/>
        <v>305856.56557380827</v>
      </c>
      <c r="AH11" s="1">
        <f t="shared" si="89"/>
        <v>316928.32082654047</v>
      </c>
      <c r="AI11" s="1">
        <f t="shared" si="89"/>
        <v>354350.43636025488</v>
      </c>
      <c r="AJ11" s="1">
        <f t="shared" si="89"/>
        <v>366468.54860268754</v>
      </c>
      <c r="AK11" s="1">
        <f t="shared" si="89"/>
        <v>378556.36556451424</v>
      </c>
      <c r="AL11" s="1">
        <f t="shared" si="89"/>
        <v>390613.9629839363</v>
      </c>
      <c r="AM11" s="1">
        <f t="shared" si="89"/>
        <v>402641.41640980978</v>
      </c>
      <c r="AN11" s="1">
        <f t="shared" si="89"/>
        <v>414638.80120211857</v>
      </c>
      <c r="AO11" s="2">
        <f>SUM(AC11:AN11)</f>
        <v>4043669.0961623318</v>
      </c>
      <c r="AP11" s="1">
        <f t="shared" ref="AP11:BA11" si="90">SUM(AP12:AP15)</f>
        <v>452845.6925324467</v>
      </c>
      <c r="AQ11" s="1">
        <f t="shared" si="90"/>
        <v>464783.16538444889</v>
      </c>
      <c r="AR11" s="1">
        <f t="shared" si="90"/>
        <v>478294.96122098784</v>
      </c>
      <c r="AS11" s="1">
        <f t="shared" si="90"/>
        <v>491772.97756793525</v>
      </c>
      <c r="AT11" s="1">
        <f t="shared" si="90"/>
        <v>505217.29887401545</v>
      </c>
      <c r="AU11" s="1">
        <f t="shared" si="90"/>
        <v>518628.00937683042</v>
      </c>
      <c r="AV11" s="1">
        <f t="shared" si="90"/>
        <v>576132.96241372731</v>
      </c>
      <c r="AW11" s="1">
        <f t="shared" si="90"/>
        <v>590811.07725769305</v>
      </c>
      <c r="AX11" s="1">
        <f t="shared" si="90"/>
        <v>605452.49681454874</v>
      </c>
      <c r="AY11" s="1">
        <f t="shared" si="90"/>
        <v>620057.31282251223</v>
      </c>
      <c r="AZ11" s="1">
        <f t="shared" si="90"/>
        <v>634625.616790456</v>
      </c>
      <c r="BA11" s="1">
        <f t="shared" si="90"/>
        <v>649157.49999847973</v>
      </c>
      <c r="BB11" s="2">
        <f>SUM(AP11:BA11)</f>
        <v>6587779.0710540824</v>
      </c>
      <c r="BC11" s="1">
        <f t="shared" ref="BC11:BN11" si="91">SUM(BC12:BC15)</f>
        <v>725777.58284962829</v>
      </c>
      <c r="BD11" s="1">
        <f t="shared" si="91"/>
        <v>741141.67158000427</v>
      </c>
      <c r="BE11" s="1">
        <f t="shared" si="91"/>
        <v>758342.3500885542</v>
      </c>
      <c r="BF11" s="1">
        <f t="shared" si="91"/>
        <v>775500.02690083301</v>
      </c>
      <c r="BG11" s="1">
        <f t="shared" si="91"/>
        <v>792614.80952108093</v>
      </c>
      <c r="BH11" s="1">
        <f t="shared" si="91"/>
        <v>809686.80518477829</v>
      </c>
      <c r="BI11" s="1">
        <f t="shared" si="91"/>
        <v>826716.12085931632</v>
      </c>
      <c r="BJ11" s="1">
        <f t="shared" si="91"/>
        <v>843702.86324466811</v>
      </c>
      <c r="BK11" s="1">
        <f t="shared" si="91"/>
        <v>860647.13877405645</v>
      </c>
      <c r="BL11" s="1">
        <f t="shared" si="91"/>
        <v>877549.05361462128</v>
      </c>
      <c r="BM11" s="1">
        <f t="shared" si="91"/>
        <v>894408.71366808494</v>
      </c>
      <c r="BN11" s="1">
        <f t="shared" si="91"/>
        <v>911226.22457141476</v>
      </c>
      <c r="BO11" s="2">
        <f>SUM(BC11:BN11)</f>
        <v>9817313.3608570397</v>
      </c>
      <c r="BP11" s="1">
        <f t="shared" ref="BP11:CA11" si="92">SUM(BP12:BP15)</f>
        <v>1013471.2071172349</v>
      </c>
      <c r="BQ11" s="1">
        <f t="shared" si="92"/>
        <v>1031878.0884213169</v>
      </c>
      <c r="BR11" s="1">
        <f t="shared" si="92"/>
        <v>1046113.9525221386</v>
      </c>
      <c r="BS11" s="1">
        <f t="shared" si="92"/>
        <v>1060314.2269627082</v>
      </c>
      <c r="BT11" s="1">
        <f t="shared" si="92"/>
        <v>1074479.0007171766</v>
      </c>
      <c r="BU11" s="1">
        <f t="shared" si="92"/>
        <v>1088608.3625372583</v>
      </c>
      <c r="BV11" s="1">
        <f t="shared" si="92"/>
        <v>1102702.4009527904</v>
      </c>
      <c r="BW11" s="1">
        <f t="shared" si="92"/>
        <v>1116761.2042722832</v>
      </c>
      <c r="BX11" s="1">
        <f t="shared" si="92"/>
        <v>1130784.8605834774</v>
      </c>
      <c r="BY11" s="1">
        <f t="shared" si="92"/>
        <v>1144773.4577538939</v>
      </c>
      <c r="BZ11" s="1">
        <f t="shared" si="92"/>
        <v>1158727.0834313841</v>
      </c>
      <c r="CA11" s="1">
        <f t="shared" si="92"/>
        <v>1172645.8250446806</v>
      </c>
      <c r="CB11" s="2">
        <f>SUM(BP11:CA11)</f>
        <v>13141259.67031634</v>
      </c>
      <c r="CC11" s="1">
        <f t="shared" ref="CC11:CN11" si="93">SUM(CC12:CC15)</f>
        <v>1297586.3603468384</v>
      </c>
      <c r="CD11" s="1">
        <f t="shared" si="93"/>
        <v>1312820.5187339401</v>
      </c>
      <c r="CE11" s="1">
        <f t="shared" si="93"/>
        <v>1323479.0917250742</v>
      </c>
      <c r="CF11" s="1">
        <f t="shared" si="93"/>
        <v>1334111.0182837299</v>
      </c>
      <c r="CG11" s="1">
        <f t="shared" si="93"/>
        <v>1344716.3650259895</v>
      </c>
      <c r="CH11" s="1">
        <f t="shared" si="93"/>
        <v>1355295.1984013934</v>
      </c>
      <c r="CI11" s="1">
        <f t="shared" si="93"/>
        <v>1365847.5846933587</v>
      </c>
      <c r="CJ11" s="1">
        <f t="shared" si="93"/>
        <v>1376373.5900195939</v>
      </c>
      <c r="CK11" s="1">
        <f t="shared" si="93"/>
        <v>1386873.2803325136</v>
      </c>
      <c r="CL11" s="1">
        <f t="shared" si="93"/>
        <v>1397346.7214196515</v>
      </c>
      <c r="CM11" s="1">
        <f t="shared" si="93"/>
        <v>1407793.9789040708</v>
      </c>
      <c r="CN11" s="1">
        <f t="shared" si="93"/>
        <v>1418215.1182447793</v>
      </c>
      <c r="CO11" s="2">
        <f>SUM(CC11:CN11)</f>
        <v>16320458.826130934</v>
      </c>
      <c r="CP11" s="1">
        <f t="shared" ref="CP11:DA11" si="94">SUM(CP12:CP15)</f>
        <v>1563597.8354514753</v>
      </c>
      <c r="CQ11" s="1">
        <f t="shared" si="94"/>
        <v>1575003.8441052139</v>
      </c>
      <c r="CR11" s="1">
        <f t="shared" si="94"/>
        <v>1586381.3377373179</v>
      </c>
      <c r="CS11" s="1">
        <f t="shared" si="94"/>
        <v>1597730.3876353416</v>
      </c>
      <c r="CT11" s="1">
        <f t="shared" si="94"/>
        <v>1609051.0649086207</v>
      </c>
      <c r="CU11" s="1">
        <f t="shared" si="94"/>
        <v>1620343.4404887161</v>
      </c>
      <c r="CV11" s="1">
        <f t="shared" si="94"/>
        <v>1631607.5851298615</v>
      </c>
      <c r="CW11" s="1">
        <f t="shared" si="94"/>
        <v>1642843.5694094042</v>
      </c>
      <c r="CX11" s="1">
        <f t="shared" si="94"/>
        <v>1654051.4637282479</v>
      </c>
      <c r="CY11" s="1">
        <f t="shared" si="94"/>
        <v>1665231.3383112943</v>
      </c>
      <c r="CZ11" s="1">
        <f t="shared" si="94"/>
        <v>1676383.2632078833</v>
      </c>
      <c r="DA11" s="1">
        <f t="shared" si="94"/>
        <v>1687507.3082922308</v>
      </c>
      <c r="DB11" s="2">
        <f>SUM(CP11:DA11)</f>
        <v>19509732.438405607</v>
      </c>
    </row>
    <row r="12" spans="2:106" s="3" customFormat="1" outlineLevel="1">
      <c r="B12" s="33" t="s">
        <v>96</v>
      </c>
      <c r="C12" s="8">
        <f>OPEX!C6</f>
        <v>0</v>
      </c>
      <c r="D12" s="8">
        <f>OPEX!D6</f>
        <v>0</v>
      </c>
      <c r="E12" s="8">
        <f>OPEX!E6</f>
        <v>9270.8333333333339</v>
      </c>
      <c r="F12" s="8">
        <f>OPEX!F6</f>
        <v>16024.739583333332</v>
      </c>
      <c r="G12" s="8">
        <f>OPEX!G6</f>
        <v>22761.761067708328</v>
      </c>
      <c r="H12" s="8">
        <f>OPEX!H6</f>
        <v>29481.939998372392</v>
      </c>
      <c r="I12" s="8">
        <f>OPEX!I6</f>
        <v>36185.318481709794</v>
      </c>
      <c r="J12" s="8">
        <f>OPEX!J6</f>
        <v>42871.938518838855</v>
      </c>
      <c r="K12" s="8">
        <f>OPEX!K6</f>
        <v>49541.842005875093</v>
      </c>
      <c r="L12" s="8">
        <f>OPEX!L6</f>
        <v>56195.070734193738</v>
      </c>
      <c r="M12" s="8">
        <f>OPEX!M6</f>
        <v>62831.666390691586</v>
      </c>
      <c r="N12" s="8">
        <f>OPEX!N6</f>
        <v>69451.670558048194</v>
      </c>
      <c r="O12" s="5">
        <f>SUM(C12:N12)</f>
        <v>394616.78067210462</v>
      </c>
      <c r="P12" s="8">
        <f>OPEX!P6</f>
        <v>76055.124714986407</v>
      </c>
      <c r="Q12" s="8">
        <f>OPEX!Q6</f>
        <v>82642.07023653228</v>
      </c>
      <c r="R12" s="8">
        <f>OPEX!R6</f>
        <v>100912.96990036836</v>
      </c>
      <c r="S12" s="8">
        <f>OPEX!S6</f>
        <v>111094.14580895081</v>
      </c>
      <c r="T12" s="8">
        <f>OPEX!T6</f>
        <v>121249.86877776175</v>
      </c>
      <c r="U12" s="8">
        <f>OPEX!U6</f>
        <v>131380.20243915069</v>
      </c>
      <c r="V12" s="8">
        <f>OPEX!V6</f>
        <v>140020.48557548295</v>
      </c>
      <c r="W12" s="8">
        <f>OPEX!W6</f>
        <v>149888.76769487758</v>
      </c>
      <c r="X12" s="8">
        <f>OPEX!X6</f>
        <v>159732.37910897369</v>
      </c>
      <c r="Y12" s="8">
        <f>OPEX!Y6</f>
        <v>169551.38149453461</v>
      </c>
      <c r="Z12" s="8">
        <f>OPEX!Z6</f>
        <v>179345.83637413161</v>
      </c>
      <c r="AA12" s="8">
        <f>OPEX!AA6</f>
        <v>189115.80511652958</v>
      </c>
      <c r="AB12" s="5">
        <f>SUM(P12:AA12)</f>
        <v>1610989.0372422803</v>
      </c>
      <c r="AC12" s="8">
        <f>OPEX!AC6</f>
        <v>198861.34893707157</v>
      </c>
      <c r="AD12" s="8">
        <f>OPEX!AD6</f>
        <v>208582.52889806218</v>
      </c>
      <c r="AE12" s="8">
        <f>OPEX!AE6</f>
        <v>219737.73924248369</v>
      </c>
      <c r="AF12" s="8">
        <f>OPEX!AF6</f>
        <v>230865.06156104419</v>
      </c>
      <c r="AG12" s="8">
        <f>OPEX!AG6</f>
        <v>241964.56557380827</v>
      </c>
      <c r="AH12" s="8">
        <f>OPEX!AH6</f>
        <v>253036.32082654044</v>
      </c>
      <c r="AI12" s="8">
        <f>OPEX!AI6</f>
        <v>290168.43636025488</v>
      </c>
      <c r="AJ12" s="8">
        <f>OPEX!AJ6</f>
        <v>302286.54860268754</v>
      </c>
      <c r="AK12" s="8">
        <f>OPEX!AK6</f>
        <v>314374.36556451424</v>
      </c>
      <c r="AL12" s="8">
        <f>OPEX!AL6</f>
        <v>326431.9629839363</v>
      </c>
      <c r="AM12" s="8">
        <f>OPEX!AM6</f>
        <v>338459.41640980978</v>
      </c>
      <c r="AN12" s="8">
        <f>OPEX!AN6</f>
        <v>350456.80120211857</v>
      </c>
      <c r="AO12" s="5">
        <f>SUM(AC12:AN12)</f>
        <v>3275225.0961623318</v>
      </c>
      <c r="AP12" s="8">
        <f>OPEX!AP6</f>
        <v>362424.1925324467</v>
      </c>
      <c r="AQ12" s="8">
        <f>OPEX!AQ6</f>
        <v>374361.66538444889</v>
      </c>
      <c r="AR12" s="8">
        <f>OPEX!AR6</f>
        <v>387873.46122098784</v>
      </c>
      <c r="AS12" s="8">
        <f>OPEX!AS6</f>
        <v>401351.47756793525</v>
      </c>
      <c r="AT12" s="8">
        <f>OPEX!AT6</f>
        <v>414795.79887401545</v>
      </c>
      <c r="AU12" s="8">
        <f>OPEX!AU6</f>
        <v>428206.50937683042</v>
      </c>
      <c r="AV12" s="8">
        <f>OPEX!AV6</f>
        <v>485415.66241372732</v>
      </c>
      <c r="AW12" s="8">
        <f>OPEX!AW6</f>
        <v>500093.77725769294</v>
      </c>
      <c r="AX12" s="8">
        <f>OPEX!AX6</f>
        <v>514735.19681454875</v>
      </c>
      <c r="AY12" s="8">
        <f>OPEX!AY6</f>
        <v>529340.01282251219</v>
      </c>
      <c r="AZ12" s="8">
        <f>OPEX!AZ6</f>
        <v>543908.31679045595</v>
      </c>
      <c r="BA12" s="8">
        <f>OPEX!BA6</f>
        <v>558440.19999847969</v>
      </c>
      <c r="BB12" s="5">
        <f>SUM(AP12:BA12)</f>
        <v>5500946.2710540816</v>
      </c>
      <c r="BC12" s="8">
        <f>OPEX!BC6</f>
        <v>620364.50784962834</v>
      </c>
      <c r="BD12" s="8">
        <f>OPEX!BD6</f>
        <v>635728.59658000432</v>
      </c>
      <c r="BE12" s="8">
        <f>OPEX!BE6</f>
        <v>652929.27508855425</v>
      </c>
      <c r="BF12" s="8">
        <f>OPEX!BF6</f>
        <v>670086.95190083305</v>
      </c>
      <c r="BG12" s="8">
        <f>OPEX!BG6</f>
        <v>687201.73452108097</v>
      </c>
      <c r="BH12" s="8">
        <f>OPEX!BH6</f>
        <v>704273.73018477834</v>
      </c>
      <c r="BI12" s="8">
        <f>OPEX!BI6</f>
        <v>721303.04585931636</v>
      </c>
      <c r="BJ12" s="8">
        <f>OPEX!BJ6</f>
        <v>738289.78824466816</v>
      </c>
      <c r="BK12" s="8">
        <f>OPEX!BK6</f>
        <v>755234.0637740565</v>
      </c>
      <c r="BL12" s="8">
        <f>OPEX!BL6</f>
        <v>772135.97861462133</v>
      </c>
      <c r="BM12" s="8">
        <f>OPEX!BM6</f>
        <v>788995.63866808498</v>
      </c>
      <c r="BN12" s="8">
        <f>OPEX!BN6</f>
        <v>805813.1495714148</v>
      </c>
      <c r="BO12" s="5">
        <f>SUM(BC12:BN12)</f>
        <v>8552356.4608570412</v>
      </c>
      <c r="BP12" s="8">
        <f>OPEX!BP6</f>
        <v>903567.47836723493</v>
      </c>
      <c r="BQ12" s="8">
        <f>OPEX!BQ6</f>
        <v>921974.35967131692</v>
      </c>
      <c r="BR12" s="8">
        <f>OPEX!BR6</f>
        <v>936210.22377213859</v>
      </c>
      <c r="BS12" s="8">
        <f>OPEX!BS6</f>
        <v>950410.49821270816</v>
      </c>
      <c r="BT12" s="8">
        <f>OPEX!BT6</f>
        <v>964575.27196717646</v>
      </c>
      <c r="BU12" s="8">
        <f>OPEX!BU6</f>
        <v>978704.6337872583</v>
      </c>
      <c r="BV12" s="8">
        <f>OPEX!BV6</f>
        <v>992798.67220279027</v>
      </c>
      <c r="BW12" s="8">
        <f>OPEX!BW6</f>
        <v>1006857.4755222832</v>
      </c>
      <c r="BX12" s="8">
        <f>OPEX!BX6</f>
        <v>1020881.1318334774</v>
      </c>
      <c r="BY12" s="8">
        <f>OPEX!BY6</f>
        <v>1034869.7290038938</v>
      </c>
      <c r="BZ12" s="8">
        <f>OPEX!BZ6</f>
        <v>1048823.3546813841</v>
      </c>
      <c r="CA12" s="8">
        <f>OPEX!CA6</f>
        <v>1062742.0962946806</v>
      </c>
      <c r="CB12" s="5">
        <f>SUM(BP12:CA12)</f>
        <v>11822414.925316343</v>
      </c>
      <c r="CC12" s="8">
        <f>OPEX!CC6</f>
        <v>1182983.0451593385</v>
      </c>
      <c r="CD12" s="8">
        <f>OPEX!CD6</f>
        <v>1198217.2035464402</v>
      </c>
      <c r="CE12" s="8">
        <f>OPEX!CE6</f>
        <v>1208875.7765375744</v>
      </c>
      <c r="CF12" s="8">
        <f>OPEX!CF6</f>
        <v>1219507.70309623</v>
      </c>
      <c r="CG12" s="8">
        <f>OPEX!CG6</f>
        <v>1230113.0498384896</v>
      </c>
      <c r="CH12" s="8">
        <f>OPEX!CH6</f>
        <v>1240691.8832138935</v>
      </c>
      <c r="CI12" s="8">
        <f>OPEX!CI6</f>
        <v>1251244.2695058589</v>
      </c>
      <c r="CJ12" s="8">
        <f>OPEX!CJ6</f>
        <v>1261770.2748320941</v>
      </c>
      <c r="CK12" s="8">
        <f>OPEX!CK6</f>
        <v>1272269.9651450138</v>
      </c>
      <c r="CL12" s="8">
        <f>OPEX!CL6</f>
        <v>1282743.4062321517</v>
      </c>
      <c r="CM12" s="8">
        <f>OPEX!CM6</f>
        <v>1293190.6637165709</v>
      </c>
      <c r="CN12" s="8">
        <f>OPEX!CN6</f>
        <v>1303611.8030572794</v>
      </c>
      <c r="CO12" s="5">
        <f>SUM(CC12:CN12)</f>
        <v>14945219.043880936</v>
      </c>
      <c r="CP12" s="8">
        <f>OPEX!CP6</f>
        <v>1444075.8665046003</v>
      </c>
      <c r="CQ12" s="8">
        <f>OPEX!CQ6</f>
        <v>1455481.8751583388</v>
      </c>
      <c r="CR12" s="8">
        <f>OPEX!CR6</f>
        <v>1466859.3687904428</v>
      </c>
      <c r="CS12" s="8">
        <f>OPEX!CS6</f>
        <v>1478208.4186884665</v>
      </c>
      <c r="CT12" s="8">
        <f>OPEX!CT6</f>
        <v>1489529.0959617456</v>
      </c>
      <c r="CU12" s="8">
        <f>OPEX!CU6</f>
        <v>1500821.471541841</v>
      </c>
      <c r="CV12" s="8">
        <f>OPEX!CV6</f>
        <v>1512085.6161829864</v>
      </c>
      <c r="CW12" s="8">
        <f>OPEX!CW6</f>
        <v>1523321.6004625291</v>
      </c>
      <c r="CX12" s="8">
        <f>OPEX!CX6</f>
        <v>1534529.4947813728</v>
      </c>
      <c r="CY12" s="8">
        <f>OPEX!CY6</f>
        <v>1545709.3693644193</v>
      </c>
      <c r="CZ12" s="8">
        <f>OPEX!CZ6</f>
        <v>1556861.2942610083</v>
      </c>
      <c r="DA12" s="8">
        <f>OPEX!DA6</f>
        <v>1567985.3393453558</v>
      </c>
      <c r="DB12" s="5">
        <f>SUM(CP12:DA12)</f>
        <v>18075468.81104311</v>
      </c>
    </row>
    <row r="13" spans="2:106" s="3" customFormat="1" outlineLevel="1">
      <c r="B13" s="33" t="s">
        <v>209</v>
      </c>
      <c r="C13" s="8">
        <f>Headcount!C6</f>
        <v>16566.666666666664</v>
      </c>
      <c r="D13" s="8">
        <f>Headcount!D6</f>
        <v>16566.666666666664</v>
      </c>
      <c r="E13" s="8">
        <f>Headcount!E6</f>
        <v>16566.666666666664</v>
      </c>
      <c r="F13" s="8">
        <f>Headcount!F6</f>
        <v>16566.666666666664</v>
      </c>
      <c r="G13" s="8">
        <f>Headcount!G6</f>
        <v>16566.666666666664</v>
      </c>
      <c r="H13" s="8">
        <f>Headcount!H6</f>
        <v>16566.666666666664</v>
      </c>
      <c r="I13" s="8">
        <f>Headcount!I6</f>
        <v>16566.666666666664</v>
      </c>
      <c r="J13" s="8">
        <f>Headcount!J6</f>
        <v>16566.666666666664</v>
      </c>
      <c r="K13" s="8">
        <f>Headcount!K6</f>
        <v>16566.666666666664</v>
      </c>
      <c r="L13" s="8">
        <f>Headcount!L6</f>
        <v>16566.666666666664</v>
      </c>
      <c r="M13" s="8">
        <f>Headcount!M6</f>
        <v>16566.666666666664</v>
      </c>
      <c r="N13" s="8">
        <f>Headcount!N6</f>
        <v>16566.666666666664</v>
      </c>
      <c r="O13" s="5">
        <f t="shared" ref="O13:O14" si="95">SUM(C13:N13)</f>
        <v>198799.99999999991</v>
      </c>
      <c r="P13" s="8">
        <f>Headcount!P6</f>
        <v>47040</v>
      </c>
      <c r="Q13" s="8">
        <f>Headcount!Q6</f>
        <v>47040</v>
      </c>
      <c r="R13" s="8">
        <f>Headcount!R6</f>
        <v>47040</v>
      </c>
      <c r="S13" s="8">
        <f>Headcount!S6</f>
        <v>47040</v>
      </c>
      <c r="T13" s="8">
        <f>Headcount!T6</f>
        <v>47040</v>
      </c>
      <c r="U13" s="8">
        <f>Headcount!U6</f>
        <v>47040</v>
      </c>
      <c r="V13" s="8">
        <f>Headcount!V6</f>
        <v>47040</v>
      </c>
      <c r="W13" s="8">
        <f>Headcount!W6</f>
        <v>47040</v>
      </c>
      <c r="X13" s="8">
        <f>Headcount!X6</f>
        <v>47040</v>
      </c>
      <c r="Y13" s="8">
        <f>Headcount!Y6</f>
        <v>47040</v>
      </c>
      <c r="Z13" s="8">
        <f>Headcount!Z6</f>
        <v>47040</v>
      </c>
      <c r="AA13" s="8">
        <f>Headcount!AA6</f>
        <v>47040</v>
      </c>
      <c r="AB13" s="5">
        <f t="shared" ref="AB13:AB14" si="96">SUM(P13:AA13)</f>
        <v>564480</v>
      </c>
      <c r="AC13" s="8">
        <f>Headcount!AC6</f>
        <v>49392</v>
      </c>
      <c r="AD13" s="8">
        <f>Headcount!AD6</f>
        <v>49392</v>
      </c>
      <c r="AE13" s="8">
        <f>Headcount!AE6</f>
        <v>49392</v>
      </c>
      <c r="AF13" s="8">
        <f>Headcount!AF6</f>
        <v>49392</v>
      </c>
      <c r="AG13" s="8">
        <f>Headcount!AG6</f>
        <v>49392</v>
      </c>
      <c r="AH13" s="8">
        <f>Headcount!AH6</f>
        <v>49392</v>
      </c>
      <c r="AI13" s="8">
        <f>Headcount!AI6</f>
        <v>49392</v>
      </c>
      <c r="AJ13" s="8">
        <f>Headcount!AJ6</f>
        <v>49392</v>
      </c>
      <c r="AK13" s="8">
        <f>Headcount!AK6</f>
        <v>49392</v>
      </c>
      <c r="AL13" s="8">
        <f>Headcount!AL6</f>
        <v>49392</v>
      </c>
      <c r="AM13" s="8">
        <f>Headcount!AM6</f>
        <v>49392</v>
      </c>
      <c r="AN13" s="8">
        <f>Headcount!AN6</f>
        <v>49392</v>
      </c>
      <c r="AO13" s="5">
        <f t="shared" ref="AO13:AO14" si="97">SUM(AC13:AN13)</f>
        <v>592704</v>
      </c>
      <c r="AP13" s="8">
        <f>Headcount!AP6</f>
        <v>75631.5</v>
      </c>
      <c r="AQ13" s="8">
        <f>Headcount!AQ6</f>
        <v>75631.5</v>
      </c>
      <c r="AR13" s="8">
        <f>Headcount!AR6</f>
        <v>75631.5</v>
      </c>
      <c r="AS13" s="8">
        <f>Headcount!AS6</f>
        <v>75631.5</v>
      </c>
      <c r="AT13" s="8">
        <f>Headcount!AT6</f>
        <v>75631.5</v>
      </c>
      <c r="AU13" s="8">
        <f>Headcount!AU6</f>
        <v>75631.5</v>
      </c>
      <c r="AV13" s="8">
        <f>Headcount!AV6</f>
        <v>75631.5</v>
      </c>
      <c r="AW13" s="8">
        <f>Headcount!AW6</f>
        <v>75631.5</v>
      </c>
      <c r="AX13" s="8">
        <f>Headcount!AX6</f>
        <v>75631.5</v>
      </c>
      <c r="AY13" s="8">
        <f>Headcount!AY6</f>
        <v>75631.5</v>
      </c>
      <c r="AZ13" s="8">
        <f>Headcount!AZ6</f>
        <v>75631.5</v>
      </c>
      <c r="BA13" s="8">
        <f>Headcount!BA6</f>
        <v>75631.5</v>
      </c>
      <c r="BB13" s="5">
        <f t="shared" ref="BB13:BB14" si="98">SUM(AP13:BA13)</f>
        <v>907578</v>
      </c>
      <c r="BC13" s="8">
        <f>Headcount!BC6</f>
        <v>79413.074999999997</v>
      </c>
      <c r="BD13" s="8">
        <f>Headcount!BD6</f>
        <v>79413.074999999997</v>
      </c>
      <c r="BE13" s="8">
        <f>Headcount!BE6</f>
        <v>79413.074999999997</v>
      </c>
      <c r="BF13" s="8">
        <f>Headcount!BF6</f>
        <v>79413.074999999997</v>
      </c>
      <c r="BG13" s="8">
        <f>Headcount!BG6</f>
        <v>79413.074999999997</v>
      </c>
      <c r="BH13" s="8">
        <f>Headcount!BH6</f>
        <v>79413.074999999997</v>
      </c>
      <c r="BI13" s="8">
        <f>Headcount!BI6</f>
        <v>79413.074999999997</v>
      </c>
      <c r="BJ13" s="8">
        <f>Headcount!BJ6</f>
        <v>79413.074999999997</v>
      </c>
      <c r="BK13" s="8">
        <f>Headcount!BK6</f>
        <v>79413.074999999997</v>
      </c>
      <c r="BL13" s="8">
        <f>Headcount!BL6</f>
        <v>79413.074999999997</v>
      </c>
      <c r="BM13" s="8">
        <f>Headcount!BM6</f>
        <v>79413.074999999997</v>
      </c>
      <c r="BN13" s="8">
        <f>Headcount!BN6</f>
        <v>79413.074999999997</v>
      </c>
      <c r="BO13" s="5">
        <f t="shared" ref="BO13:BO14" si="99">SUM(BC13:BN13)</f>
        <v>952956.89999999979</v>
      </c>
      <c r="BP13" s="8">
        <f>Headcount!BP6</f>
        <v>83383.728750000009</v>
      </c>
      <c r="BQ13" s="8">
        <f>Headcount!BQ6</f>
        <v>83383.728750000009</v>
      </c>
      <c r="BR13" s="8">
        <f>Headcount!BR6</f>
        <v>83383.728750000009</v>
      </c>
      <c r="BS13" s="8">
        <f>Headcount!BS6</f>
        <v>83383.728750000009</v>
      </c>
      <c r="BT13" s="8">
        <f>Headcount!BT6</f>
        <v>83383.728750000009</v>
      </c>
      <c r="BU13" s="8">
        <f>Headcount!BU6</f>
        <v>83383.728750000009</v>
      </c>
      <c r="BV13" s="8">
        <f>Headcount!BV6</f>
        <v>83383.728750000009</v>
      </c>
      <c r="BW13" s="8">
        <f>Headcount!BW6</f>
        <v>83383.728750000009</v>
      </c>
      <c r="BX13" s="8">
        <f>Headcount!BX6</f>
        <v>83383.728750000009</v>
      </c>
      <c r="BY13" s="8">
        <f>Headcount!BY6</f>
        <v>83383.728750000009</v>
      </c>
      <c r="BZ13" s="8">
        <f>Headcount!BZ6</f>
        <v>83383.728750000009</v>
      </c>
      <c r="CA13" s="8">
        <f>Headcount!CA6</f>
        <v>83383.728750000009</v>
      </c>
      <c r="CB13" s="5">
        <f t="shared" ref="CB13:CB14" si="100">SUM(BP13:CA13)</f>
        <v>1000604.7450000001</v>
      </c>
      <c r="CC13" s="8">
        <f>Headcount!CC6</f>
        <v>87552.915187499995</v>
      </c>
      <c r="CD13" s="8">
        <f>Headcount!CD6</f>
        <v>87552.915187499995</v>
      </c>
      <c r="CE13" s="8">
        <f>Headcount!CE6</f>
        <v>87552.915187499995</v>
      </c>
      <c r="CF13" s="8">
        <f>Headcount!CF6</f>
        <v>87552.915187499995</v>
      </c>
      <c r="CG13" s="8">
        <f>Headcount!CG6</f>
        <v>87552.915187499995</v>
      </c>
      <c r="CH13" s="8">
        <f>Headcount!CH6</f>
        <v>87552.915187499995</v>
      </c>
      <c r="CI13" s="8">
        <f>Headcount!CI6</f>
        <v>87552.915187499995</v>
      </c>
      <c r="CJ13" s="8">
        <f>Headcount!CJ6</f>
        <v>87552.915187499995</v>
      </c>
      <c r="CK13" s="8">
        <f>Headcount!CK6</f>
        <v>87552.915187499995</v>
      </c>
      <c r="CL13" s="8">
        <f>Headcount!CL6</f>
        <v>87552.915187499995</v>
      </c>
      <c r="CM13" s="8">
        <f>Headcount!CM6</f>
        <v>87552.915187499995</v>
      </c>
      <c r="CN13" s="8">
        <f>Headcount!CN6</f>
        <v>87552.915187499995</v>
      </c>
      <c r="CO13" s="5">
        <f t="shared" ref="CO13:CO14" si="101">SUM(CC13:CN13)</f>
        <v>1050634.9822499997</v>
      </c>
      <c r="CP13" s="8">
        <f>Headcount!CP6</f>
        <v>91930.560946875019</v>
      </c>
      <c r="CQ13" s="8">
        <f>Headcount!CQ6</f>
        <v>91930.560946875019</v>
      </c>
      <c r="CR13" s="8">
        <f>Headcount!CR6</f>
        <v>91930.560946875019</v>
      </c>
      <c r="CS13" s="8">
        <f>Headcount!CS6</f>
        <v>91930.560946875019</v>
      </c>
      <c r="CT13" s="8">
        <f>Headcount!CT6</f>
        <v>91930.560946875019</v>
      </c>
      <c r="CU13" s="8">
        <f>Headcount!CU6</f>
        <v>91930.560946875019</v>
      </c>
      <c r="CV13" s="8">
        <f>Headcount!CV6</f>
        <v>91930.560946875019</v>
      </c>
      <c r="CW13" s="8">
        <f>Headcount!CW6</f>
        <v>91930.560946875019</v>
      </c>
      <c r="CX13" s="8">
        <f>Headcount!CX6</f>
        <v>91930.560946875019</v>
      </c>
      <c r="CY13" s="8">
        <f>Headcount!CY6</f>
        <v>91930.560946875019</v>
      </c>
      <c r="CZ13" s="8">
        <f>Headcount!CZ6</f>
        <v>91930.560946875019</v>
      </c>
      <c r="DA13" s="8">
        <f>Headcount!DA6</f>
        <v>91930.560946875019</v>
      </c>
      <c r="DB13" s="5">
        <f t="shared" ref="DB13:DB14" si="102">SUM(CP13:DA13)</f>
        <v>1103166.7313625002</v>
      </c>
    </row>
    <row r="14" spans="2:106" s="3" customFormat="1" outlineLevel="1">
      <c r="B14" s="33" t="s">
        <v>208</v>
      </c>
      <c r="C14" s="8">
        <f>'SG&amp;A'!C6</f>
        <v>0</v>
      </c>
      <c r="D14" s="8">
        <f>'SG&amp;A'!D6</f>
        <v>0</v>
      </c>
      <c r="E14" s="8">
        <f>'SG&amp;A'!E6</f>
        <v>7500</v>
      </c>
      <c r="F14" s="8">
        <f>'SG&amp;A'!F6</f>
        <v>7500</v>
      </c>
      <c r="G14" s="8">
        <f>'SG&amp;A'!G6</f>
        <v>7500</v>
      </c>
      <c r="H14" s="8">
        <f>'SG&amp;A'!H6</f>
        <v>7500</v>
      </c>
      <c r="I14" s="8">
        <f>'SG&amp;A'!I6</f>
        <v>7500</v>
      </c>
      <c r="J14" s="8">
        <f>'SG&amp;A'!J6</f>
        <v>7500</v>
      </c>
      <c r="K14" s="8">
        <f>'SG&amp;A'!K6</f>
        <v>7500</v>
      </c>
      <c r="L14" s="8">
        <f>'SG&amp;A'!L6</f>
        <v>7500</v>
      </c>
      <c r="M14" s="8">
        <f>'SG&amp;A'!M6</f>
        <v>7500</v>
      </c>
      <c r="N14" s="8">
        <f>'SG&amp;A'!N6</f>
        <v>7500</v>
      </c>
      <c r="O14" s="5">
        <f t="shared" si="95"/>
        <v>75000</v>
      </c>
      <c r="P14" s="8">
        <f>'SG&amp;A'!P6</f>
        <v>7500</v>
      </c>
      <c r="Q14" s="8">
        <f>'SG&amp;A'!Q6</f>
        <v>7500</v>
      </c>
      <c r="R14" s="8">
        <f>'SG&amp;A'!R6</f>
        <v>7650</v>
      </c>
      <c r="S14" s="8">
        <f>'SG&amp;A'!S6</f>
        <v>7650</v>
      </c>
      <c r="T14" s="8">
        <f>'SG&amp;A'!T6</f>
        <v>7650</v>
      </c>
      <c r="U14" s="8">
        <f>'SG&amp;A'!U6</f>
        <v>7650</v>
      </c>
      <c r="V14" s="8">
        <f>'SG&amp;A'!V6</f>
        <v>14500</v>
      </c>
      <c r="W14" s="8">
        <f>'SG&amp;A'!W6</f>
        <v>14500</v>
      </c>
      <c r="X14" s="8">
        <f>'SG&amp;A'!X6</f>
        <v>14500</v>
      </c>
      <c r="Y14" s="8">
        <f>'SG&amp;A'!Y6</f>
        <v>14500</v>
      </c>
      <c r="Z14" s="8">
        <f>'SG&amp;A'!Z6</f>
        <v>14500</v>
      </c>
      <c r="AA14" s="8">
        <f>'SG&amp;A'!AA6</f>
        <v>14500</v>
      </c>
      <c r="AB14" s="5">
        <f t="shared" si="96"/>
        <v>132600</v>
      </c>
      <c r="AC14" s="8">
        <f>'SG&amp;A'!AC6</f>
        <v>14500</v>
      </c>
      <c r="AD14" s="8">
        <f>'SG&amp;A'!AD6</f>
        <v>14500</v>
      </c>
      <c r="AE14" s="8">
        <f>'SG&amp;A'!AE6</f>
        <v>14500</v>
      </c>
      <c r="AF14" s="8">
        <f>'SG&amp;A'!AF6</f>
        <v>14500</v>
      </c>
      <c r="AG14" s="8">
        <f>'SG&amp;A'!AG6</f>
        <v>14500</v>
      </c>
      <c r="AH14" s="8">
        <f>'SG&amp;A'!AH6</f>
        <v>14500</v>
      </c>
      <c r="AI14" s="8">
        <f>'SG&amp;A'!AI6</f>
        <v>14790</v>
      </c>
      <c r="AJ14" s="8">
        <f>'SG&amp;A'!AJ6</f>
        <v>14790</v>
      </c>
      <c r="AK14" s="8">
        <f>'SG&amp;A'!AK6</f>
        <v>14790</v>
      </c>
      <c r="AL14" s="8">
        <f>'SG&amp;A'!AL6</f>
        <v>14790</v>
      </c>
      <c r="AM14" s="8">
        <f>'SG&amp;A'!AM6</f>
        <v>14790</v>
      </c>
      <c r="AN14" s="8">
        <f>'SG&amp;A'!AN6</f>
        <v>14790</v>
      </c>
      <c r="AO14" s="5">
        <f t="shared" si="97"/>
        <v>175740</v>
      </c>
      <c r="AP14" s="8">
        <f>'SG&amp;A'!AP6</f>
        <v>14790</v>
      </c>
      <c r="AQ14" s="8">
        <f>'SG&amp;A'!AQ6</f>
        <v>14790</v>
      </c>
      <c r="AR14" s="8">
        <f>'SG&amp;A'!AR6</f>
        <v>14790</v>
      </c>
      <c r="AS14" s="8">
        <f>'SG&amp;A'!AS6</f>
        <v>14790</v>
      </c>
      <c r="AT14" s="8">
        <f>'SG&amp;A'!AT6</f>
        <v>14790</v>
      </c>
      <c r="AU14" s="8">
        <f>'SG&amp;A'!AU6</f>
        <v>14790</v>
      </c>
      <c r="AV14" s="8">
        <f>'SG&amp;A'!AV6</f>
        <v>15085.8</v>
      </c>
      <c r="AW14" s="8">
        <f>'SG&amp;A'!AW6</f>
        <v>15085.8</v>
      </c>
      <c r="AX14" s="8">
        <f>'SG&amp;A'!AX6</f>
        <v>15085.8</v>
      </c>
      <c r="AY14" s="8">
        <f>'SG&amp;A'!AY6</f>
        <v>15085.8</v>
      </c>
      <c r="AZ14" s="8">
        <f>'SG&amp;A'!AZ6</f>
        <v>15085.8</v>
      </c>
      <c r="BA14" s="8">
        <f>'SG&amp;A'!BA6</f>
        <v>15085.8</v>
      </c>
      <c r="BB14" s="5">
        <f t="shared" si="98"/>
        <v>179254.79999999996</v>
      </c>
      <c r="BC14" s="8">
        <f>'SG&amp;A'!BC6</f>
        <v>26000</v>
      </c>
      <c r="BD14" s="8">
        <f>'SG&amp;A'!BD6</f>
        <v>26000</v>
      </c>
      <c r="BE14" s="8">
        <f>'SG&amp;A'!BE6</f>
        <v>26000</v>
      </c>
      <c r="BF14" s="8">
        <f>'SG&amp;A'!BF6</f>
        <v>26000</v>
      </c>
      <c r="BG14" s="8">
        <f>'SG&amp;A'!BG6</f>
        <v>26000</v>
      </c>
      <c r="BH14" s="8">
        <f>'SG&amp;A'!BH6</f>
        <v>26000</v>
      </c>
      <c r="BI14" s="8">
        <f>'SG&amp;A'!BI6</f>
        <v>26000</v>
      </c>
      <c r="BJ14" s="8">
        <f>'SG&amp;A'!BJ6</f>
        <v>26000</v>
      </c>
      <c r="BK14" s="8">
        <f>'SG&amp;A'!BK6</f>
        <v>26000</v>
      </c>
      <c r="BL14" s="8">
        <f>'SG&amp;A'!BL6</f>
        <v>26000</v>
      </c>
      <c r="BM14" s="8">
        <f>'SG&amp;A'!BM6</f>
        <v>26000</v>
      </c>
      <c r="BN14" s="8">
        <f>'SG&amp;A'!BN6</f>
        <v>26000</v>
      </c>
      <c r="BO14" s="5">
        <f t="shared" si="99"/>
        <v>312000</v>
      </c>
      <c r="BP14" s="8">
        <f>'SG&amp;A'!BP6</f>
        <v>26520</v>
      </c>
      <c r="BQ14" s="8">
        <f>'SG&amp;A'!BQ6</f>
        <v>26520</v>
      </c>
      <c r="BR14" s="8">
        <f>'SG&amp;A'!BR6</f>
        <v>26520</v>
      </c>
      <c r="BS14" s="8">
        <f>'SG&amp;A'!BS6</f>
        <v>26520</v>
      </c>
      <c r="BT14" s="8">
        <f>'SG&amp;A'!BT6</f>
        <v>26520</v>
      </c>
      <c r="BU14" s="8">
        <f>'SG&amp;A'!BU6</f>
        <v>26520</v>
      </c>
      <c r="BV14" s="8">
        <f>'SG&amp;A'!BV6</f>
        <v>26520</v>
      </c>
      <c r="BW14" s="8">
        <f>'SG&amp;A'!BW6</f>
        <v>26520</v>
      </c>
      <c r="BX14" s="8">
        <f>'SG&amp;A'!BX6</f>
        <v>26520</v>
      </c>
      <c r="BY14" s="8">
        <f>'SG&amp;A'!BY6</f>
        <v>26520</v>
      </c>
      <c r="BZ14" s="8">
        <f>'SG&amp;A'!BZ6</f>
        <v>26520</v>
      </c>
      <c r="CA14" s="8">
        <f>'SG&amp;A'!CA6</f>
        <v>26520</v>
      </c>
      <c r="CB14" s="5">
        <f t="shared" si="100"/>
        <v>318240</v>
      </c>
      <c r="CC14" s="8">
        <f>'SG&amp;A'!CC6</f>
        <v>27050.400000000001</v>
      </c>
      <c r="CD14" s="8">
        <f>'SG&amp;A'!CD6</f>
        <v>27050.400000000001</v>
      </c>
      <c r="CE14" s="8">
        <f>'SG&amp;A'!CE6</f>
        <v>27050.400000000001</v>
      </c>
      <c r="CF14" s="8">
        <f>'SG&amp;A'!CF6</f>
        <v>27050.400000000001</v>
      </c>
      <c r="CG14" s="8">
        <f>'SG&amp;A'!CG6</f>
        <v>27050.400000000001</v>
      </c>
      <c r="CH14" s="8">
        <f>'SG&amp;A'!CH6</f>
        <v>27050.400000000001</v>
      </c>
      <c r="CI14" s="8">
        <f>'SG&amp;A'!CI6</f>
        <v>27050.400000000001</v>
      </c>
      <c r="CJ14" s="8">
        <f>'SG&amp;A'!CJ6</f>
        <v>27050.400000000001</v>
      </c>
      <c r="CK14" s="8">
        <f>'SG&amp;A'!CK6</f>
        <v>27050.400000000001</v>
      </c>
      <c r="CL14" s="8">
        <f>'SG&amp;A'!CL6</f>
        <v>27050.400000000001</v>
      </c>
      <c r="CM14" s="8">
        <f>'SG&amp;A'!CM6</f>
        <v>27050.400000000001</v>
      </c>
      <c r="CN14" s="8">
        <f>'SG&amp;A'!CN6</f>
        <v>27050.400000000001</v>
      </c>
      <c r="CO14" s="5">
        <f t="shared" si="101"/>
        <v>324604.80000000005</v>
      </c>
      <c r="CP14" s="8">
        <f>'SG&amp;A'!CP6</f>
        <v>27591.408000000003</v>
      </c>
      <c r="CQ14" s="8">
        <f>'SG&amp;A'!CQ6</f>
        <v>27591.408000000003</v>
      </c>
      <c r="CR14" s="8">
        <f>'SG&amp;A'!CR6</f>
        <v>27591.408000000003</v>
      </c>
      <c r="CS14" s="8">
        <f>'SG&amp;A'!CS6</f>
        <v>27591.408000000003</v>
      </c>
      <c r="CT14" s="8">
        <f>'SG&amp;A'!CT6</f>
        <v>27591.408000000003</v>
      </c>
      <c r="CU14" s="8">
        <f>'SG&amp;A'!CU6</f>
        <v>27591.408000000003</v>
      </c>
      <c r="CV14" s="8">
        <f>'SG&amp;A'!CV6</f>
        <v>27591.408000000003</v>
      </c>
      <c r="CW14" s="8">
        <f>'SG&amp;A'!CW6</f>
        <v>27591.408000000003</v>
      </c>
      <c r="CX14" s="8">
        <f>'SG&amp;A'!CX6</f>
        <v>27591.408000000003</v>
      </c>
      <c r="CY14" s="8">
        <f>'SG&amp;A'!CY6</f>
        <v>27591.408000000003</v>
      </c>
      <c r="CZ14" s="8">
        <f>'SG&amp;A'!CZ6</f>
        <v>27591.408000000003</v>
      </c>
      <c r="DA14" s="8">
        <f>'SG&amp;A'!DA6</f>
        <v>27591.408000000003</v>
      </c>
      <c r="DB14" s="5">
        <f t="shared" si="102"/>
        <v>331096.89600000001</v>
      </c>
    </row>
    <row r="15" spans="2:106" s="3" customFormat="1">
      <c r="B15" s="35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5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5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5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5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5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5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5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5"/>
    </row>
    <row r="16" spans="2:106" s="3" customFormat="1">
      <c r="B16" s="36" t="s">
        <v>97</v>
      </c>
      <c r="C16" s="9">
        <f t="shared" ref="C16:N16" si="103">C6-C11</f>
        <v>-16566.666666666664</v>
      </c>
      <c r="D16" s="9">
        <f t="shared" si="103"/>
        <v>-16566.666666666664</v>
      </c>
      <c r="E16" s="9">
        <f t="shared" si="103"/>
        <v>-22775</v>
      </c>
      <c r="F16" s="9">
        <f t="shared" si="103"/>
        <v>-18992.812500000004</v>
      </c>
      <c r="G16" s="9">
        <f t="shared" si="103"/>
        <v>-15220.080468749999</v>
      </c>
      <c r="H16" s="9">
        <f t="shared" si="103"/>
        <v>-11456.78026757812</v>
      </c>
      <c r="I16" s="9">
        <f t="shared" si="103"/>
        <v>-7702.8883169091714</v>
      </c>
      <c r="J16" s="9">
        <f t="shared" si="103"/>
        <v>-3958.381096116922</v>
      </c>
      <c r="K16" s="9">
        <f t="shared" si="103"/>
        <v>-223.23514337661618</v>
      </c>
      <c r="L16" s="9">
        <f t="shared" si="103"/>
        <v>3502.5729444818135</v>
      </c>
      <c r="M16" s="9">
        <f t="shared" si="103"/>
        <v>7219.0665121206112</v>
      </c>
      <c r="N16" s="9">
        <f t="shared" si="103"/>
        <v>10926.268845840328</v>
      </c>
      <c r="O16" s="10">
        <f>SUM(C16:N16)</f>
        <v>-91814.60282362139</v>
      </c>
      <c r="P16" s="9">
        <f t="shared" ref="P16:AA16" si="104">P6-P11</f>
        <v>-15849.130159607623</v>
      </c>
      <c r="Q16" s="9">
        <f t="shared" si="104"/>
        <v>-12160.440667541945</v>
      </c>
      <c r="R16" s="9">
        <f t="shared" si="104"/>
        <v>-2349.3356779762544</v>
      </c>
      <c r="S16" s="9">
        <f t="shared" si="104"/>
        <v>3332.1876612186607</v>
      </c>
      <c r="T16" s="9">
        <f t="shared" si="104"/>
        <v>8999.5071920656192</v>
      </c>
      <c r="U16" s="9">
        <f t="shared" si="104"/>
        <v>14652.658424085472</v>
      </c>
      <c r="V16" s="9">
        <f t="shared" si="104"/>
        <v>68343.020802153915</v>
      </c>
      <c r="W16" s="9">
        <f t="shared" si="104"/>
        <v>78056.22991681518</v>
      </c>
      <c r="X16" s="9">
        <f t="shared" si="104"/>
        <v>87745.15600868981</v>
      </c>
      <c r="Y16" s="9">
        <f t="shared" si="104"/>
        <v>97409.859785334789</v>
      </c>
      <c r="Z16" s="9">
        <f t="shared" si="104"/>
        <v>107050.40180253808</v>
      </c>
      <c r="AA16" s="9">
        <f t="shared" si="104"/>
        <v>116666.84246469842</v>
      </c>
      <c r="AB16" s="10">
        <f>SUM(P16:AA16)</f>
        <v>551896.95755247422</v>
      </c>
      <c r="AC16" s="9">
        <f t="shared" ref="AC16:AN16" si="105">AC6-AC11</f>
        <v>123907.2420252033</v>
      </c>
      <c r="AD16" s="9">
        <f t="shared" si="105"/>
        <v>133475.66058680695</v>
      </c>
      <c r="AE16" s="9">
        <f t="shared" si="105"/>
        <v>144455.57476867322</v>
      </c>
      <c r="AF16" s="9">
        <f t="shared" si="105"/>
        <v>155408.03916508495</v>
      </c>
      <c r="AG16" s="9">
        <f t="shared" si="105"/>
        <v>166333.12240050558</v>
      </c>
      <c r="AH16" s="9">
        <f t="shared" si="105"/>
        <v>177230.89292783762</v>
      </c>
      <c r="AI16" s="9">
        <f t="shared" si="105"/>
        <v>212884.90882312332</v>
      </c>
      <c r="AJ16" s="9">
        <f t="shared" si="105"/>
        <v>224793.70821773214</v>
      </c>
      <c r="AK16" s="9">
        <f t="shared" si="105"/>
        <v>236672.73561385443</v>
      </c>
      <c r="AL16" s="9">
        <f t="shared" si="105"/>
        <v>248522.06544148643</v>
      </c>
      <c r="AM16" s="9">
        <f t="shared" si="105"/>
        <v>260341.77194454946</v>
      </c>
      <c r="AN16" s="9">
        <f t="shared" si="105"/>
        <v>272131.92918135476</v>
      </c>
      <c r="AO16" s="10">
        <f>SUM(AC16:AN16)</f>
        <v>2356157.6510962122</v>
      </c>
      <c r="AP16" s="9">
        <f t="shared" ref="AP16:BA16" si="106">AP6-AP11</f>
        <v>257653.11102506798</v>
      </c>
      <c r="AQ16" s="9">
        <f t="shared" si="106"/>
        <v>269384.39116417215</v>
      </c>
      <c r="AR16" s="9">
        <f t="shared" si="106"/>
        <v>282662.80143626162</v>
      </c>
      <c r="AS16" s="9">
        <f t="shared" si="106"/>
        <v>295908.01568267099</v>
      </c>
      <c r="AT16" s="9">
        <f t="shared" si="106"/>
        <v>309120.11689346423</v>
      </c>
      <c r="AU16" s="9">
        <f t="shared" si="106"/>
        <v>322299.18785123061</v>
      </c>
      <c r="AV16" s="9">
        <f t="shared" si="106"/>
        <v>377375.08644131466</v>
      </c>
      <c r="AW16" s="9">
        <f t="shared" si="106"/>
        <v>391778.70147521119</v>
      </c>
      <c r="AX16" s="9">
        <f t="shared" si="106"/>
        <v>406146.30747152329</v>
      </c>
      <c r="AY16" s="9">
        <f t="shared" si="106"/>
        <v>420477.99445284449</v>
      </c>
      <c r="AZ16" s="9">
        <f t="shared" si="106"/>
        <v>434773.85221671243</v>
      </c>
      <c r="BA16" s="9">
        <f t="shared" si="106"/>
        <v>449033.97033617075</v>
      </c>
      <c r="BB16" s="10">
        <f>SUM(AP16:BA16)</f>
        <v>4216613.536446644</v>
      </c>
      <c r="BC16" s="9">
        <f t="shared" ref="BC16:BN16" si="107">BC6-BC11</f>
        <v>459052.17414477468</v>
      </c>
      <c r="BD16" s="9">
        <f t="shared" si="107"/>
        <v>473808.69852191256</v>
      </c>
      <c r="BE16" s="9">
        <f t="shared" si="107"/>
        <v>490329.1857547746</v>
      </c>
      <c r="BF16" s="9">
        <f t="shared" si="107"/>
        <v>506808.37176955445</v>
      </c>
      <c r="BG16" s="9">
        <f t="shared" si="107"/>
        <v>523246.35981929745</v>
      </c>
      <c r="BH16" s="9">
        <f t="shared" si="107"/>
        <v>539643.2528989159</v>
      </c>
      <c r="BI16" s="9">
        <f t="shared" si="107"/>
        <v>556171.95299207093</v>
      </c>
      <c r="BJ16" s="9">
        <f t="shared" si="107"/>
        <v>572491.12583875749</v>
      </c>
      <c r="BK16" s="9">
        <f t="shared" si="107"/>
        <v>588769.50075332704</v>
      </c>
      <c r="BL16" s="9">
        <f t="shared" si="107"/>
        <v>605007.17973061046</v>
      </c>
      <c r="BM16" s="9">
        <f t="shared" si="107"/>
        <v>621204.26451045065</v>
      </c>
      <c r="BN16" s="9">
        <f t="shared" si="107"/>
        <v>637360.85657834122</v>
      </c>
      <c r="BO16" s="10">
        <f>SUM(BC16:BN16)</f>
        <v>6573892.923312787</v>
      </c>
      <c r="BP16" s="9">
        <f t="shared" ref="BP16:CA16" si="108">BP6-BP11</f>
        <v>725292.32200232346</v>
      </c>
      <c r="BQ16" s="9">
        <f t="shared" si="108"/>
        <v>742957.91729210934</v>
      </c>
      <c r="BR16" s="9">
        <f t="shared" si="108"/>
        <v>756620.4715103372</v>
      </c>
      <c r="BS16" s="9">
        <f t="shared" si="108"/>
        <v>770248.86934301979</v>
      </c>
      <c r="BT16" s="9">
        <f t="shared" si="108"/>
        <v>783843.19618112058</v>
      </c>
      <c r="BU16" s="9">
        <f t="shared" si="108"/>
        <v>797403.53720212611</v>
      </c>
      <c r="BV16" s="9">
        <f t="shared" si="108"/>
        <v>811158.34022369166</v>
      </c>
      <c r="BW16" s="9">
        <f t="shared" si="108"/>
        <v>824654.25213459088</v>
      </c>
      <c r="BX16" s="9">
        <f t="shared" si="108"/>
        <v>838116.42426571273</v>
      </c>
      <c r="BY16" s="9">
        <f t="shared" si="108"/>
        <v>851544.94096650672</v>
      </c>
      <c r="BZ16" s="9">
        <f t="shared" si="108"/>
        <v>864939.88637554878</v>
      </c>
      <c r="CA16" s="9">
        <f t="shared" si="108"/>
        <v>878301.3444210689</v>
      </c>
      <c r="CB16" s="10">
        <f>SUM(BP16:CA16)</f>
        <v>9645081.5019181557</v>
      </c>
      <c r="CC16" s="9">
        <f t="shared" ref="CC16:CN16" si="109">CC6-CC11</f>
        <v>987305.71087902226</v>
      </c>
      <c r="CD16" s="9">
        <f t="shared" si="109"/>
        <v>1001915.7727305223</v>
      </c>
      <c r="CE16" s="9">
        <f t="shared" si="109"/>
        <v>1012137.6968232277</v>
      </c>
      <c r="CF16" s="9">
        <f t="shared" si="109"/>
        <v>1022334.066105701</v>
      </c>
      <c r="CG16" s="9">
        <f t="shared" si="109"/>
        <v>1032504.9444649678</v>
      </c>
      <c r="CH16" s="9">
        <f t="shared" si="109"/>
        <v>1042650.3956283368</v>
      </c>
      <c r="CI16" s="9">
        <f t="shared" si="109"/>
        <v>1053046.0867315875</v>
      </c>
      <c r="CJ16" s="9">
        <f t="shared" si="109"/>
        <v>1063143.2238049153</v>
      </c>
      <c r="CK16" s="9">
        <f t="shared" si="109"/>
        <v>1073215.1180355591</v>
      </c>
      <c r="CL16" s="9">
        <f t="shared" si="109"/>
        <v>1083261.8325306261</v>
      </c>
      <c r="CM16" s="9">
        <f t="shared" si="109"/>
        <v>1093283.4302394562</v>
      </c>
      <c r="CN16" s="9">
        <f t="shared" si="109"/>
        <v>1103279.973954014</v>
      </c>
      <c r="CO16" s="10">
        <f>SUM(CC16:CN16)</f>
        <v>12568078.251927936</v>
      </c>
      <c r="CP16" s="9">
        <f t="shared" ref="CP16:DA16" si="110">CP6-CP11</f>
        <v>1231185.1569650103</v>
      </c>
      <c r="CQ16" s="9">
        <f t="shared" si="110"/>
        <v>1242116.3330333554</v>
      </c>
      <c r="CR16" s="9">
        <f t="shared" si="110"/>
        <v>1253020.1811615296</v>
      </c>
      <c r="CS16" s="9">
        <f t="shared" si="110"/>
        <v>1263896.769669384</v>
      </c>
      <c r="CT16" s="9">
        <f t="shared" si="110"/>
        <v>1274746.1667059681</v>
      </c>
      <c r="CU16" s="9">
        <f t="shared" si="110"/>
        <v>1285568.4402499609</v>
      </c>
      <c r="CV16" s="9">
        <f t="shared" si="110"/>
        <v>1296682.2450688693</v>
      </c>
      <c r="CW16" s="9">
        <f t="shared" si="110"/>
        <v>1307452.8691208612</v>
      </c>
      <c r="CX16" s="9">
        <f t="shared" si="110"/>
        <v>1318196.5666127231</v>
      </c>
      <c r="CY16" s="9">
        <f t="shared" si="110"/>
        <v>1328913.4048608553</v>
      </c>
      <c r="CZ16" s="9">
        <f t="shared" si="110"/>
        <v>1339603.4510133674</v>
      </c>
      <c r="DA16" s="9">
        <f t="shared" si="110"/>
        <v>1350266.7720504978</v>
      </c>
      <c r="DB16" s="10">
        <f>SUM(CP16:DA16)</f>
        <v>15491648.356512381</v>
      </c>
    </row>
    <row r="17" spans="2:106" s="13" customFormat="1">
      <c r="B17" s="37" t="s">
        <v>12</v>
      </c>
      <c r="C17" s="11">
        <f t="shared" ref="C17:AH17" si="111">IFERROR(C16/C6,0)</f>
        <v>0</v>
      </c>
      <c r="D17" s="11">
        <f t="shared" si="111"/>
        <v>0</v>
      </c>
      <c r="E17" s="11">
        <f t="shared" si="111"/>
        <v>-2.1562130177514791</v>
      </c>
      <c r="F17" s="11">
        <f t="shared" si="111"/>
        <v>-0.90019328894846407</v>
      </c>
      <c r="G17" s="11">
        <f t="shared" si="111"/>
        <v>-0.48152092043427663</v>
      </c>
      <c r="H17" s="11">
        <f t="shared" si="111"/>
        <v>-0.272185391990242</v>
      </c>
      <c r="I17" s="11">
        <f t="shared" si="111"/>
        <v>-0.14658459957196737</v>
      </c>
      <c r="J17" s="11">
        <f t="shared" si="111"/>
        <v>-6.285117516410775E-2</v>
      </c>
      <c r="K17" s="11">
        <f t="shared" si="111"/>
        <v>-3.0419610453301226E-3</v>
      </c>
      <c r="L17" s="11">
        <f t="shared" si="111"/>
        <v>4.1814621645441349E-2</v>
      </c>
      <c r="M17" s="11">
        <f t="shared" si="111"/>
        <v>7.6702783386948442E-2</v>
      </c>
      <c r="N17" s="11">
        <f t="shared" si="111"/>
        <v>0.1046130504667645</v>
      </c>
      <c r="O17" s="12">
        <f t="shared" si="111"/>
        <v>-0.15923388143661851</v>
      </c>
      <c r="P17" s="11">
        <f t="shared" si="111"/>
        <v>-0.13812360266709359</v>
      </c>
      <c r="Q17" s="11">
        <f t="shared" si="111"/>
        <v>-9.7266694646876956E-2</v>
      </c>
      <c r="R17" s="11">
        <f t="shared" si="111"/>
        <v>-1.5329722455827997E-2</v>
      </c>
      <c r="S17" s="11">
        <f t="shared" si="111"/>
        <v>1.9703523561823359E-2</v>
      </c>
      <c r="T17" s="11">
        <f t="shared" si="111"/>
        <v>4.8661931213252699E-2</v>
      </c>
      <c r="U17" s="11">
        <f t="shared" si="111"/>
        <v>7.2999449893598106E-2</v>
      </c>
      <c r="V17" s="11">
        <f t="shared" si="111"/>
        <v>0.25321279341414493</v>
      </c>
      <c r="W17" s="11">
        <f t="shared" si="111"/>
        <v>0.26963825607818775</v>
      </c>
      <c r="X17" s="11">
        <f t="shared" si="111"/>
        <v>0.2839487926640778</v>
      </c>
      <c r="Y17" s="11">
        <f t="shared" si="111"/>
        <v>0.29652813306219944</v>
      </c>
      <c r="Z17" s="11">
        <f t="shared" si="111"/>
        <v>0.30767247000061454</v>
      </c>
      <c r="AA17" s="11">
        <f t="shared" si="111"/>
        <v>0.31761407371131195</v>
      </c>
      <c r="AB17" s="12">
        <f t="shared" si="111"/>
        <v>0.19297325861809106</v>
      </c>
      <c r="AC17" s="11">
        <f t="shared" si="111"/>
        <v>0.32045479917370867</v>
      </c>
      <c r="AD17" s="11">
        <f t="shared" si="111"/>
        <v>0.32879812362245969</v>
      </c>
      <c r="AE17" s="11">
        <f t="shared" si="111"/>
        <v>0.33744576148881478</v>
      </c>
      <c r="AF17" s="11">
        <f t="shared" si="111"/>
        <v>0.34522453854020968</v>
      </c>
      <c r="AG17" s="11">
        <f t="shared" si="111"/>
        <v>0.35225911669962973</v>
      </c>
      <c r="AH17" s="11">
        <f t="shared" si="111"/>
        <v>0.35865139816239522</v>
      </c>
      <c r="AI17" s="11">
        <f t="shared" ref="AI17:BN17" si="112">IFERROR(AI16/AI6,0)</f>
        <v>0.37530261580279523</v>
      </c>
      <c r="AJ17" s="11">
        <f t="shared" si="112"/>
        <v>0.38019289346589785</v>
      </c>
      <c r="AK17" s="11">
        <f t="shared" si="112"/>
        <v>0.38469041071130622</v>
      </c>
      <c r="AL17" s="11">
        <f t="shared" si="112"/>
        <v>0.38884064485262404</v>
      </c>
      <c r="AM17" s="11">
        <f t="shared" si="112"/>
        <v>0.39268231309267959</v>
      </c>
      <c r="AN17" s="11">
        <f t="shared" si="112"/>
        <v>0.39624858361305526</v>
      </c>
      <c r="AO17" s="12">
        <f t="shared" si="112"/>
        <v>0.36815959933688919</v>
      </c>
      <c r="AP17" s="11">
        <f t="shared" si="112"/>
        <v>0.36263693863379043</v>
      </c>
      <c r="AQ17" s="11">
        <f t="shared" si="112"/>
        <v>0.3669249461670156</v>
      </c>
      <c r="AR17" s="11">
        <f t="shared" si="112"/>
        <v>0.3714566238856789</v>
      </c>
      <c r="AS17" s="11">
        <f t="shared" si="112"/>
        <v>0.37566986917066025</v>
      </c>
      <c r="AT17" s="11">
        <f t="shared" si="112"/>
        <v>0.37959709440850287</v>
      </c>
      <c r="AU17" s="11">
        <f t="shared" si="112"/>
        <v>0.38326645744556942</v>
      </c>
      <c r="AV17" s="11">
        <f t="shared" si="112"/>
        <v>0.39577545978186651</v>
      </c>
      <c r="AW17" s="11">
        <f t="shared" si="112"/>
        <v>0.39872051384498247</v>
      </c>
      <c r="AX17" s="11">
        <f t="shared" si="112"/>
        <v>0.40148950923104132</v>
      </c>
      <c r="AY17" s="11">
        <f t="shared" si="112"/>
        <v>0.40409776728659669</v>
      </c>
      <c r="AZ17" s="11">
        <f t="shared" si="112"/>
        <v>0.40655888170615695</v>
      </c>
      <c r="BA17" s="11">
        <f t="shared" si="112"/>
        <v>0.40888495537061237</v>
      </c>
      <c r="BB17" s="12">
        <f t="shared" si="112"/>
        <v>0.39026844817906259</v>
      </c>
      <c r="BC17" s="11">
        <f t="shared" si="112"/>
        <v>0.38744146273745483</v>
      </c>
      <c r="BD17" s="11">
        <f t="shared" si="112"/>
        <v>0.38998193686065286</v>
      </c>
      <c r="BE17" s="11">
        <f t="shared" si="112"/>
        <v>0.39268067836880394</v>
      </c>
      <c r="BF17" s="11">
        <f t="shared" si="112"/>
        <v>0.39523126596929326</v>
      </c>
      <c r="BG17" s="11">
        <f t="shared" si="112"/>
        <v>0.39764556627322095</v>
      </c>
      <c r="BH17" s="11">
        <f t="shared" si="112"/>
        <v>0.39993421154888681</v>
      </c>
      <c r="BI17" s="11">
        <f t="shared" si="112"/>
        <v>0.40218146609878147</v>
      </c>
      <c r="BJ17" s="11">
        <f t="shared" si="112"/>
        <v>0.40424626163628846</v>
      </c>
      <c r="BK17" s="11">
        <f t="shared" si="112"/>
        <v>0.40621135751919424</v>
      </c>
      <c r="BL17" s="11">
        <f t="shared" si="112"/>
        <v>0.40808379886237134</v>
      </c>
      <c r="BM17" s="11">
        <f t="shared" si="112"/>
        <v>0.40986998228071009</v>
      </c>
      <c r="BN17" s="11">
        <f t="shared" si="112"/>
        <v>0.41157572882832627</v>
      </c>
      <c r="BO17" s="12">
        <f t="shared" ref="BO17:CT17" si="113">IFERROR(BO16/BO6,0)</f>
        <v>0.40106217988737469</v>
      </c>
      <c r="BP17" s="11">
        <f t="shared" si="113"/>
        <v>0.41713108761234657</v>
      </c>
      <c r="BQ17" s="11">
        <f t="shared" si="113"/>
        <v>0.41860651626428125</v>
      </c>
      <c r="BR17" s="11">
        <f t="shared" si="113"/>
        <v>0.41970711904301378</v>
      </c>
      <c r="BS17" s="11">
        <f t="shared" si="113"/>
        <v>0.42077154887338458</v>
      </c>
      <c r="BT17" s="11">
        <f t="shared" si="113"/>
        <v>0.42180155706552053</v>
      </c>
      <c r="BU17" s="11">
        <f t="shared" si="113"/>
        <v>0.42279878367274037</v>
      </c>
      <c r="BV17" s="11">
        <f t="shared" si="113"/>
        <v>0.42383352287432319</v>
      </c>
      <c r="BW17" s="11">
        <f t="shared" si="113"/>
        <v>0.42476959241935858</v>
      </c>
      <c r="BX17" s="11">
        <f t="shared" si="113"/>
        <v>0.42567721942946929</v>
      </c>
      <c r="BY17" s="11">
        <f t="shared" si="113"/>
        <v>0.42655767813006668</v>
      </c>
      <c r="BZ17" s="11">
        <f t="shared" si="113"/>
        <v>0.42741216775311008</v>
      </c>
      <c r="CA17" s="11">
        <f t="shared" si="113"/>
        <v>0.42824181797420813</v>
      </c>
      <c r="CB17" s="12">
        <f t="shared" si="113"/>
        <v>0.42328346745158157</v>
      </c>
      <c r="CC17" s="11">
        <f t="shared" si="113"/>
        <v>0.43210168362540025</v>
      </c>
      <c r="CD17" s="11">
        <f t="shared" si="113"/>
        <v>0.43284229673378521</v>
      </c>
      <c r="CE17" s="11">
        <f t="shared" si="113"/>
        <v>0.43334921284425254</v>
      </c>
      <c r="CF17" s="11">
        <f t="shared" si="113"/>
        <v>0.43384591174149678</v>
      </c>
      <c r="CG17" s="11">
        <f t="shared" si="113"/>
        <v>0.43433269773526545</v>
      </c>
      <c r="CH17" s="11">
        <f t="shared" si="113"/>
        <v>0.43480986316965198</v>
      </c>
      <c r="CI17" s="11">
        <f t="shared" si="113"/>
        <v>0.43534203225694024</v>
      </c>
      <c r="CJ17" s="11">
        <f t="shared" si="113"/>
        <v>0.43580073635081507</v>
      </c>
      <c r="CK17" s="11">
        <f t="shared" si="113"/>
        <v>0.43625063178521895</v>
      </c>
      <c r="CL17" s="11">
        <f t="shared" si="113"/>
        <v>0.43669196851134434</v>
      </c>
      <c r="CM17" s="11">
        <f t="shared" si="113"/>
        <v>0.43712498711259079</v>
      </c>
      <c r="CN17" s="11">
        <f t="shared" si="113"/>
        <v>0.43754991923935582</v>
      </c>
      <c r="CO17" s="12">
        <f t="shared" si="113"/>
        <v>0.43505416068553776</v>
      </c>
      <c r="CP17" s="11">
        <f t="shared" si="113"/>
        <v>0.44052978721631492</v>
      </c>
      <c r="CQ17" s="11">
        <f t="shared" si="113"/>
        <v>0.44091705533663422</v>
      </c>
      <c r="CR17" s="11">
        <f t="shared" si="113"/>
        <v>0.4412972849459717</v>
      </c>
      <c r="CS17" s="11">
        <f t="shared" si="113"/>
        <v>0.44167066504212504</v>
      </c>
      <c r="CT17" s="11">
        <f t="shared" si="113"/>
        <v>0.44203737791656716</v>
      </c>
      <c r="CU17" s="11">
        <f t="shared" ref="CU17:DB17" si="114">IFERROR(CU16/CU6,0)</f>
        <v>0.44239759944928952</v>
      </c>
      <c r="CV17" s="11">
        <f t="shared" si="114"/>
        <v>0.44281212593661501</v>
      </c>
      <c r="CW17" s="11">
        <f t="shared" si="114"/>
        <v>0.44315983032952055</v>
      </c>
      <c r="CX17" s="11">
        <f t="shared" si="114"/>
        <v>0.4435015359271689</v>
      </c>
      <c r="CY17" s="11">
        <f t="shared" si="114"/>
        <v>0.44383739560063373</v>
      </c>
      <c r="CZ17" s="11">
        <f t="shared" si="114"/>
        <v>0.44416755707070898</v>
      </c>
      <c r="DA17" s="11">
        <f t="shared" si="114"/>
        <v>0.44449216312299222</v>
      </c>
      <c r="DB17" s="12">
        <f t="shared" si="114"/>
        <v>0.44260106329181409</v>
      </c>
    </row>
    <row r="18" spans="2:106" s="3" customFormat="1">
      <c r="B18" s="38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5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5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5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5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5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5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5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5"/>
    </row>
    <row r="19" spans="2:106" s="3" customFormat="1">
      <c r="B19" s="39" t="s">
        <v>13</v>
      </c>
      <c r="C19" s="8">
        <f ca="1">CapEx!D25</f>
        <v>0</v>
      </c>
      <c r="D19" s="8">
        <f ca="1">CapEx!E25</f>
        <v>0</v>
      </c>
      <c r="E19" s="8">
        <f ca="1">CapEx!F25</f>
        <v>1666.666666666667</v>
      </c>
      <c r="F19" s="8">
        <f ca="1">CapEx!G25</f>
        <v>1680.5555555555559</v>
      </c>
      <c r="G19" s="8">
        <f ca="1">CapEx!H25</f>
        <v>1694.4444444444448</v>
      </c>
      <c r="H19" s="8">
        <f ca="1">CapEx!I25</f>
        <v>1708.3333333333337</v>
      </c>
      <c r="I19" s="8">
        <f ca="1">CapEx!J25</f>
        <v>1722.2222222222226</v>
      </c>
      <c r="J19" s="8">
        <f ca="1">CapEx!K25</f>
        <v>1736.1111111111113</v>
      </c>
      <c r="K19" s="8">
        <f ca="1">CapEx!L25</f>
        <v>1750.0000000000002</v>
      </c>
      <c r="L19" s="8">
        <f ca="1">CapEx!M25</f>
        <v>1763.8888888888891</v>
      </c>
      <c r="M19" s="8">
        <f ca="1">CapEx!N25</f>
        <v>1777.7777777777781</v>
      </c>
      <c r="N19" s="8">
        <f ca="1">CapEx!O25</f>
        <v>1791.666666666667</v>
      </c>
      <c r="O19" s="5">
        <f t="shared" ref="O19" ca="1" si="115">SUM(C19:N19)</f>
        <v>17291.666666666668</v>
      </c>
      <c r="P19" s="8">
        <f ca="1">CapEx!Q25</f>
        <v>1805.5555555555559</v>
      </c>
      <c r="Q19" s="8">
        <f ca="1">CapEx!R25</f>
        <v>1819.4444444444448</v>
      </c>
      <c r="R19" s="8">
        <f ca="1">CapEx!S25</f>
        <v>1833.3333333333337</v>
      </c>
      <c r="S19" s="8">
        <f ca="1">CapEx!T25</f>
        <v>1847.5000000000002</v>
      </c>
      <c r="T19" s="8">
        <f ca="1">CapEx!U25</f>
        <v>1861.666666666667</v>
      </c>
      <c r="U19" s="8">
        <f ca="1">CapEx!V25</f>
        <v>1875.8333333333337</v>
      </c>
      <c r="V19" s="8">
        <f ca="1">CapEx!W25</f>
        <v>10223.333333333334</v>
      </c>
      <c r="W19" s="8">
        <f ca="1">CapEx!X25</f>
        <v>10292.777777777779</v>
      </c>
      <c r="X19" s="8">
        <f ca="1">CapEx!Y25</f>
        <v>10362.222222222223</v>
      </c>
      <c r="Y19" s="8">
        <f ca="1">CapEx!Z25</f>
        <v>10431.666666666668</v>
      </c>
      <c r="Z19" s="8">
        <f ca="1">CapEx!AA25</f>
        <v>10501.111111111111</v>
      </c>
      <c r="AA19" s="8">
        <f ca="1">CapEx!AB25</f>
        <v>10570.555555555557</v>
      </c>
      <c r="AB19" s="5">
        <f t="shared" ref="AB19" ca="1" si="116">SUM(P19:AA19)</f>
        <v>73425.000000000015</v>
      </c>
      <c r="AC19" s="8">
        <f ca="1">CapEx!AD25</f>
        <v>10640</v>
      </c>
      <c r="AD19" s="8">
        <f ca="1">CapEx!AE25</f>
        <v>10709.444444444445</v>
      </c>
      <c r="AE19" s="8">
        <f ca="1">CapEx!AF25</f>
        <v>10778.888888888889</v>
      </c>
      <c r="AF19" s="8">
        <f ca="1">CapEx!AG25</f>
        <v>10848.333333333334</v>
      </c>
      <c r="AG19" s="8">
        <f ca="1">CapEx!AH25</f>
        <v>10917.777777777779</v>
      </c>
      <c r="AH19" s="8">
        <f ca="1">CapEx!AI25</f>
        <v>10987.222222222223</v>
      </c>
      <c r="AI19" s="8">
        <f ca="1">CapEx!AJ25</f>
        <v>11056.666666666668</v>
      </c>
      <c r="AJ19" s="8">
        <f ca="1">CapEx!AK25</f>
        <v>11127.5</v>
      </c>
      <c r="AK19" s="8">
        <f ca="1">CapEx!AL25</f>
        <v>11198.333333333334</v>
      </c>
      <c r="AL19" s="8">
        <f ca="1">CapEx!AM25</f>
        <v>11269.166666666668</v>
      </c>
      <c r="AM19" s="8">
        <f ca="1">CapEx!AN25</f>
        <v>11340</v>
      </c>
      <c r="AN19" s="8">
        <f ca="1">CapEx!AO25</f>
        <v>11410.833333333334</v>
      </c>
      <c r="AO19" s="5">
        <f t="shared" ref="AO19" ca="1" si="117">SUM(AC19:AN19)</f>
        <v>132284.16666666669</v>
      </c>
      <c r="AP19" s="8">
        <f ca="1">CapEx!AQ25</f>
        <v>11481.666666666668</v>
      </c>
      <c r="AQ19" s="8">
        <f ca="1">CapEx!AR25</f>
        <v>11552.5</v>
      </c>
      <c r="AR19" s="8">
        <f ca="1">CapEx!AS25</f>
        <v>11623.333333333334</v>
      </c>
      <c r="AS19" s="8">
        <f ca="1">CapEx!AT25</f>
        <v>11694.166666666668</v>
      </c>
      <c r="AT19" s="8">
        <f ca="1">CapEx!AU25</f>
        <v>11765</v>
      </c>
      <c r="AU19" s="8">
        <f ca="1">CapEx!AV25</f>
        <v>11835.833333333334</v>
      </c>
      <c r="AV19" s="8">
        <f ca="1">CapEx!AW25</f>
        <v>11906.666666666668</v>
      </c>
      <c r="AW19" s="8">
        <f ca="1">CapEx!AX25</f>
        <v>11978.916666666668</v>
      </c>
      <c r="AX19" s="8">
        <f ca="1">CapEx!AY25</f>
        <v>12051.166666666668</v>
      </c>
      <c r="AY19" s="8">
        <f ca="1">CapEx!AZ25</f>
        <v>12123.416666666668</v>
      </c>
      <c r="AZ19" s="8">
        <f ca="1">CapEx!BA25</f>
        <v>12195.666666666668</v>
      </c>
      <c r="BA19" s="8">
        <f ca="1">CapEx!BB25</f>
        <v>12267.916666666668</v>
      </c>
      <c r="BB19" s="5">
        <f t="shared" ref="BB19" ca="1" si="118">SUM(AP19:BA19)</f>
        <v>142476.25000000003</v>
      </c>
      <c r="BC19" s="8">
        <f ca="1">CapEx!BD25</f>
        <v>45673.5</v>
      </c>
      <c r="BD19" s="8">
        <f ca="1">CapEx!BE25</f>
        <v>45951.277777777781</v>
      </c>
      <c r="BE19" s="8">
        <f ca="1">CapEx!BF25</f>
        <v>46229.055555555562</v>
      </c>
      <c r="BF19" s="8">
        <f ca="1">CapEx!BG25</f>
        <v>46506.833333333343</v>
      </c>
      <c r="BG19" s="8">
        <f ca="1">CapEx!BH25</f>
        <v>46784.611111111109</v>
      </c>
      <c r="BH19" s="8">
        <f ca="1">CapEx!BI25</f>
        <v>47062.388888888891</v>
      </c>
      <c r="BI19" s="8">
        <f ca="1">CapEx!BJ25</f>
        <v>47340.166666666672</v>
      </c>
      <c r="BJ19" s="8">
        <f ca="1">CapEx!BK25</f>
        <v>47617.944444444453</v>
      </c>
      <c r="BK19" s="8">
        <f ca="1">CapEx!BL25</f>
        <v>47895.722222222219</v>
      </c>
      <c r="BL19" s="8">
        <f ca="1">CapEx!BM25</f>
        <v>48173.5</v>
      </c>
      <c r="BM19" s="8">
        <f ca="1">CapEx!BN25</f>
        <v>48451.277777777781</v>
      </c>
      <c r="BN19" s="8">
        <f ca="1">CapEx!BO25</f>
        <v>48729.055555555562</v>
      </c>
      <c r="BO19" s="5">
        <f t="shared" ref="BO19" ca="1" si="119">SUM(BC19:BN19)</f>
        <v>566415.33333333326</v>
      </c>
      <c r="BP19" s="8">
        <f ca="1">CapEx!BQ25</f>
        <v>49006.833333333343</v>
      </c>
      <c r="BQ19" s="8">
        <f ca="1">CapEx!BR25</f>
        <v>49290.166666666672</v>
      </c>
      <c r="BR19" s="8">
        <f ca="1">CapEx!BS25</f>
        <v>47906.833333333336</v>
      </c>
      <c r="BS19" s="8">
        <f ca="1">CapEx!BT25</f>
        <v>48176.277777777781</v>
      </c>
      <c r="BT19" s="8">
        <f ca="1">CapEx!BU25</f>
        <v>48445.722222222219</v>
      </c>
      <c r="BU19" s="8">
        <f ca="1">CapEx!BV25</f>
        <v>48715.166666666672</v>
      </c>
      <c r="BV19" s="8">
        <f ca="1">CapEx!BW25</f>
        <v>48984.611111111117</v>
      </c>
      <c r="BW19" s="8">
        <f ca="1">CapEx!BX25</f>
        <v>49254.055555555555</v>
      </c>
      <c r="BX19" s="8">
        <f ca="1">CapEx!BY25</f>
        <v>49523.5</v>
      </c>
      <c r="BY19" s="8">
        <f ca="1">CapEx!BZ25</f>
        <v>49792.944444444453</v>
      </c>
      <c r="BZ19" s="8">
        <f ca="1">CapEx!CA25</f>
        <v>50062.388888888891</v>
      </c>
      <c r="CA19" s="8">
        <f ca="1">CapEx!CB25</f>
        <v>50331.833333333336</v>
      </c>
      <c r="CB19" s="5">
        <f t="shared" ref="CB19" ca="1" si="120">SUM(BP19:CA19)</f>
        <v>589490.33333333337</v>
      </c>
      <c r="CC19" s="8">
        <f ca="1">CapEx!CD25</f>
        <v>50601.277777777781</v>
      </c>
      <c r="CD19" s="8">
        <f ca="1">CapEx!CE25</f>
        <v>50876.388888888891</v>
      </c>
      <c r="CE19" s="8">
        <f ca="1">CapEx!CF25</f>
        <v>51151.500000000007</v>
      </c>
      <c r="CF19" s="8">
        <f ca="1">CapEx!CG25</f>
        <v>51426.333333333343</v>
      </c>
      <c r="CG19" s="8">
        <f ca="1">CapEx!CH25</f>
        <v>51701.166666666672</v>
      </c>
      <c r="CH19" s="8">
        <f ca="1">CapEx!CI25</f>
        <v>51976.000000000007</v>
      </c>
      <c r="CI19" s="8">
        <f ca="1">CapEx!CJ25</f>
        <v>43917.500000000007</v>
      </c>
      <c r="CJ19" s="8">
        <f ca="1">CapEx!CK25</f>
        <v>44137.055555555562</v>
      </c>
      <c r="CK19" s="8">
        <f ca="1">CapEx!CL25</f>
        <v>44356.611111111117</v>
      </c>
      <c r="CL19" s="8">
        <f ca="1">CapEx!CM25</f>
        <v>44576.166666666672</v>
      </c>
      <c r="CM19" s="8">
        <f ca="1">CapEx!CN25</f>
        <v>44795.722222222226</v>
      </c>
      <c r="CN19" s="8">
        <f ca="1">CapEx!CO25</f>
        <v>45015.277777777781</v>
      </c>
      <c r="CO19" s="5">
        <f t="shared" ref="CO19" ca="1" si="121">SUM(CC19:CN19)</f>
        <v>574531</v>
      </c>
      <c r="CP19" s="8">
        <f ca="1">CapEx!CQ25</f>
        <v>45234.833333333336</v>
      </c>
      <c r="CQ19" s="8">
        <f ca="1">CapEx!CR25</f>
        <v>45460.168888888889</v>
      </c>
      <c r="CR19" s="8">
        <f ca="1">CapEx!CS25</f>
        <v>45685.50444444445</v>
      </c>
      <c r="CS19" s="8">
        <f ca="1">CapEx!CT25</f>
        <v>45910.840000000004</v>
      </c>
      <c r="CT19" s="8">
        <f ca="1">CapEx!CU25</f>
        <v>46136.175555555565</v>
      </c>
      <c r="CU19" s="8">
        <f ca="1">CapEx!CV25</f>
        <v>46361.511111111118</v>
      </c>
      <c r="CV19" s="8">
        <f ca="1">CapEx!CW25</f>
        <v>46586.846666666672</v>
      </c>
      <c r="CW19" s="8">
        <f ca="1">CapEx!CX25</f>
        <v>46810.793333333342</v>
      </c>
      <c r="CX19" s="8">
        <f ca="1">CapEx!CY25</f>
        <v>47034.740000000013</v>
      </c>
      <c r="CY19" s="8">
        <f ca="1">CapEx!CZ25</f>
        <v>47258.686666666676</v>
      </c>
      <c r="CZ19" s="8">
        <f ca="1">CapEx!DA25</f>
        <v>47482.633333333339</v>
      </c>
      <c r="DA19" s="8">
        <f ca="1">CapEx!DB25</f>
        <v>47706.580000000009</v>
      </c>
      <c r="DB19" s="5">
        <f t="shared" ref="DB19" ca="1" si="122">SUM(CP19:DA19)</f>
        <v>557669.31333333335</v>
      </c>
    </row>
    <row r="20" spans="2:106" s="3" customFormat="1">
      <c r="B20" s="39" t="s">
        <v>14</v>
      </c>
      <c r="C20" s="8">
        <f>MAX(BS!C6*Assumptions!$D$105/12,0)</f>
        <v>0</v>
      </c>
      <c r="D20" s="8">
        <f ca="1">MAX(BS!D6*Assumptions!$D$105/12,0)</f>
        <v>500</v>
      </c>
      <c r="E20" s="8">
        <f ca="1">MAX(BS!E6*Assumptions!$D$105/12,0)</f>
        <v>279.77777777777783</v>
      </c>
      <c r="F20" s="8">
        <f ca="1">MAX(BS!F6*Assumptions!$D$105/12,0)</f>
        <v>218.68259259259261</v>
      </c>
      <c r="G20" s="8">
        <f ca="1">MAX(BS!G6*Assumptions!$D$105/12,0)</f>
        <v>153.32438179012345</v>
      </c>
      <c r="H20" s="8">
        <f ca="1">MAX(BS!H6*Assumptions!$D$105/12,0)</f>
        <v>100.32408372247941</v>
      </c>
      <c r="I20" s="8">
        <f ca="1">MAX(BS!I6*Assumptions!$D$105/12,0)</f>
        <v>59.691451998516179</v>
      </c>
      <c r="J20" s="8">
        <f ca="1">MAX(BS!J6*Assumptions!$D$105/12,0)</f>
        <v>31.436351337702892</v>
      </c>
      <c r="K20" s="8">
        <f ca="1">MAX(BS!K6*Assumptions!$D$105/12,0)</f>
        <v>15.568757743994384</v>
      </c>
      <c r="L20" s="8">
        <f ca="1">MAX(BS!L6*Assumptions!$D$105/12,0)</f>
        <v>12.098758680774536</v>
      </c>
      <c r="M20" s="8">
        <f ca="1">MAX(BS!M6*Assumptions!$D$105/12,0)</f>
        <v>21.03655324687205</v>
      </c>
      <c r="N20" s="8">
        <f ca="1">MAX(BS!N6*Assumptions!$D$105/12,0)</f>
        <v>42.392452353652551</v>
      </c>
      <c r="O20" s="5">
        <f ca="1">SUM(C20:N20)</f>
        <v>1434.3331612444861</v>
      </c>
      <c r="P20" s="8">
        <f ca="1">MAX(BS!P6*Assumptions!$D$105/12,0)</f>
        <v>76.17687890318804</v>
      </c>
      <c r="Q20" s="8">
        <f ca="1">MAX(BS!Q6*Assumptions!$D$105/12,0)</f>
        <v>1511.2892568563957</v>
      </c>
      <c r="R20" s="8">
        <f ca="1">MAX(BS!R6*Assumptions!$D$105/12,0)</f>
        <v>1195.2365299318883</v>
      </c>
      <c r="S20" s="8">
        <f ca="1">MAX(BS!S6*Assumptions!$D$105/12,0)</f>
        <v>911.11175499396268</v>
      </c>
      <c r="T20" s="8">
        <f ca="1">MAX(BS!T6*Assumptions!$D$105/12,0)</f>
        <v>644.64497527022695</v>
      </c>
      <c r="U20" s="8">
        <f ca="1">MAX(BS!U6*Assumptions!$D$105/12,0)</f>
        <v>396.18103805023537</v>
      </c>
      <c r="V20" s="8">
        <f ca="1">MAX(BS!V6*Assumptions!$D$105/12,0)</f>
        <v>165.73272514624321</v>
      </c>
      <c r="W20" s="8">
        <f ca="1">MAX(BS!W6*Assumptions!$D$105/12,0)</f>
        <v>394.03968134835486</v>
      </c>
      <c r="X20" s="8">
        <f ca="1">MAX(BS!X6*Assumptions!$D$105/12,0)</f>
        <v>634.07858315482315</v>
      </c>
      <c r="Y20" s="8">
        <f ca="1">MAX(BS!Y6*Assumptions!$D$105/12,0)</f>
        <v>849.77296593073095</v>
      </c>
      <c r="Z20" s="8">
        <f ca="1">MAX(BS!Z6*Assumptions!$D$105/12,0)</f>
        <v>1090.2262144755616</v>
      </c>
      <c r="AA20" s="8">
        <f ca="1">MAX(BS!AA6*Assumptions!$D$105/12,0)</f>
        <v>1355.4398215551325</v>
      </c>
      <c r="AB20" s="5">
        <f ca="1">SUM(P20:AA20)</f>
        <v>9223.9304256167434</v>
      </c>
      <c r="AC20" s="8">
        <f ca="1">MAX(BS!AC6*Assumptions!$D$105/12,0)</f>
        <v>1645.4154346781741</v>
      </c>
      <c r="AD20" s="8">
        <f ca="1">MAX(BS!AD6*Assumptions!$D$105/12,0)</f>
        <v>1962.1148561056552</v>
      </c>
      <c r="AE20" s="8">
        <f ca="1">MAX(BS!AE6*Assumptions!$D$105/12,0)</f>
        <v>2295.7449428610848</v>
      </c>
      <c r="AF20" s="8">
        <f ca="1">MAX(BS!AF6*Assumptions!$D$105/12,0)</f>
        <v>2657.7167606584394</v>
      </c>
      <c r="AG20" s="8">
        <f ca="1">MAX(BS!AG6*Assumptions!$D$105/12,0)</f>
        <v>3048.0325393616863</v>
      </c>
      <c r="AH20" s="8">
        <f ca="1">MAX(BS!AH6*Assumptions!$D$105/12,0)</f>
        <v>3466.6946859706136</v>
      </c>
      <c r="AI20" s="8">
        <f ca="1">MAX(BS!AI6*Assumptions!$D$105/12,0)</f>
        <v>3913.7057846347639</v>
      </c>
      <c r="AJ20" s="8">
        <f ca="1">MAX(BS!AJ6*Assumptions!$D$105/12,0)</f>
        <v>4451.3662100430474</v>
      </c>
      <c r="AK20" s="8">
        <f ca="1">MAX(BS!AK6*Assumptions!$D$105/12,0)</f>
        <v>5019.5851461124857</v>
      </c>
      <c r="AL20" s="8">
        <f ca="1">MAX(BS!AL6*Assumptions!$D$105/12,0)</f>
        <v>5618.9812257901804</v>
      </c>
      <c r="AM20" s="8">
        <f ca="1">MAX(BS!AM6*Assumptions!$D$105/12,0)</f>
        <v>6249.5581480139272</v>
      </c>
      <c r="AN20" s="8">
        <f ca="1">MAX(BS!AN6*Assumptions!$D$105/12,0)</f>
        <v>6911.3198065786701</v>
      </c>
      <c r="AO20" s="5">
        <f ca="1">SUM(AC20:AN20)</f>
        <v>47240.235540808731</v>
      </c>
      <c r="AP20" s="8">
        <f ca="1">MAX(BS!AP6*Assumptions!$D$105/12,0)</f>
        <v>7604.270290159614</v>
      </c>
      <c r="AQ20" s="8">
        <f ca="1">MAX(BS!AQ6*Assumptions!$D$105/12,0)</f>
        <v>14461.391243447682</v>
      </c>
      <c r="AR20" s="8">
        <f ca="1">MAX(BS!AR6*Assumptions!$D$105/12,0)</f>
        <v>14610.910560577844</v>
      </c>
      <c r="AS20" s="8">
        <f ca="1">MAX(BS!AS6*Assumptions!$D$105/12,0)</f>
        <v>14794.058729458831</v>
      </c>
      <c r="AT20" s="8">
        <f ca="1">MAX(BS!AT6*Assumptions!$D$105/12,0)</f>
        <v>15010.836832155821</v>
      </c>
      <c r="AU20" s="8">
        <f ca="1">MAX(BS!AU6*Assumptions!$D$105/12,0)</f>
        <v>15261.246160914314</v>
      </c>
      <c r="AV20" s="8">
        <f ca="1">MAX(BS!AV6*Assumptions!$D$105/12,0)</f>
        <v>15545.288218166899</v>
      </c>
      <c r="AW20" s="8">
        <f ca="1">MAX(BS!AW6*Assumptions!$D$105/12,0)</f>
        <v>15968.13482148227</v>
      </c>
      <c r="AX20" s="8">
        <f ca="1">MAX(BS!AX6*Assumptions!$D$105/12,0)</f>
        <v>16427.478787224005</v>
      </c>
      <c r="AY20" s="8">
        <f ca="1">MAX(BS!AY6*Assumptions!$D$105/12,0)</f>
        <v>16923.950336204205</v>
      </c>
      <c r="AZ20" s="8">
        <f ca="1">MAX(BS!AZ6*Assumptions!$D$105/12,0)</f>
        <v>17457.552489843492</v>
      </c>
      <c r="BA20" s="8">
        <f ca="1">MAX(BS!BA6*Assumptions!$D$105/12,0)</f>
        <v>18028.288501609884</v>
      </c>
      <c r="BB20" s="5">
        <f ca="1">SUM(AP20:BA20)</f>
        <v>182093.40697124481</v>
      </c>
      <c r="BC20" s="8">
        <f ca="1">MAX(BS!BC6*Assumptions!$D$105/12,0)</f>
        <v>18636.16185703767</v>
      </c>
      <c r="BD20" s="8">
        <f ca="1">MAX(BS!BD6*Assumptions!$D$105/12,0)</f>
        <v>19863.414641486645</v>
      </c>
      <c r="BE20" s="8">
        <f ca="1">MAX(BS!BE6*Assumptions!$D$105/12,0)</f>
        <v>21080.332100321069</v>
      </c>
      <c r="BF20" s="8">
        <f ca="1">MAX(BS!BF6*Assumptions!$D$105/12,0)</f>
        <v>22341.824552366215</v>
      </c>
      <c r="BG20" s="8">
        <f ca="1">MAX(BS!BG6*Assumptions!$D$105/12,0)</f>
        <v>23647.900182059904</v>
      </c>
      <c r="BH20" s="8">
        <f ca="1">MAX(BS!BH6*Assumptions!$D$105/12,0)</f>
        <v>24998.567452433668</v>
      </c>
      <c r="BI20" s="8">
        <f ca="1">MAX(BS!BI6*Assumptions!$D$105/12,0)</f>
        <v>26393.835105163893</v>
      </c>
      <c r="BJ20" s="8">
        <f ca="1">MAX(BS!BJ6*Assumptions!$D$105/12,0)</f>
        <v>27834.144158740313</v>
      </c>
      <c r="BK20" s="8">
        <f ca="1">MAX(BS!BK6*Assumptions!$D$105/12,0)</f>
        <v>29319.083398548875</v>
      </c>
      <c r="BL20" s="8">
        <f ca="1">MAX(BS!BL6*Assumptions!$D$105/12,0)</f>
        <v>30848.662405224863</v>
      </c>
      <c r="BM20" s="8">
        <f ca="1">MAX(BS!BM6*Assumptions!$D$105/12,0)</f>
        <v>32422.891038342223</v>
      </c>
      <c r="BN20" s="8">
        <f ca="1">MAX(BS!BN6*Assumptions!$D$105/12,0)</f>
        <v>34041.779436473465</v>
      </c>
      <c r="BO20" s="5">
        <f ca="1">SUM(BC20:BN20)</f>
        <v>311428.59632819879</v>
      </c>
      <c r="BP20" s="8">
        <f ca="1">MAX(BS!BP6*Assumptions!$D$105/12,0)</f>
        <v>35705.338017251248</v>
      </c>
      <c r="BQ20" s="8">
        <f ca="1">MAX(BS!BQ6*Assumptions!$D$105/12,0)</f>
        <v>37606.64004091129</v>
      </c>
      <c r="BR20" s="8">
        <f ca="1">MAX(BS!BR6*Assumptions!$D$105/12,0)</f>
        <v>39542.459906466072</v>
      </c>
      <c r="BS20" s="8">
        <f ca="1">MAX(BS!BS6*Assumptions!$D$105/12,0)</f>
        <v>41516.122929452518</v>
      </c>
      <c r="BT20" s="8">
        <f ca="1">MAX(BS!BT6*Assumptions!$D$105/12,0)</f>
        <v>43529.015641615188</v>
      </c>
      <c r="BU20" s="8">
        <f ca="1">MAX(BS!BU6*Assumptions!$D$105/12,0)</f>
        <v>45581.150939690553</v>
      </c>
      <c r="BV20" s="8">
        <f ca="1">MAX(BS!BV6*Assumptions!$D$105/12,0)</f>
        <v>47672.541965600649</v>
      </c>
      <c r="BW20" s="8">
        <f ca="1">MAX(BS!BW6*Assumptions!$D$105/12,0)</f>
        <v>49803.773013666469</v>
      </c>
      <c r="BX20" s="8">
        <f ca="1">MAX(BS!BX6*Assumptions!$D$105/12,0)</f>
        <v>51974.29645616674</v>
      </c>
      <c r="BY20" s="8">
        <f ca="1">MAX(BS!BY6*Assumptions!$D$105/12,0)</f>
        <v>54184.126174638106</v>
      </c>
      <c r="BZ20" s="8">
        <f ca="1">MAX(BS!BZ6*Assumptions!$D$105/12,0)</f>
        <v>56433.276296194672</v>
      </c>
      <c r="CA20" s="8">
        <f ca="1">MAX(BS!CA6*Assumptions!$D$105/12,0)</f>
        <v>58721.761193614766</v>
      </c>
      <c r="CB20" s="5">
        <f ca="1">SUM(BP20:CA20)</f>
        <v>562270.50257526827</v>
      </c>
      <c r="CC20" s="8">
        <f ca="1">MAX(BS!CC6*Assumptions!$D$105/12,0)</f>
        <v>61049.595485429258</v>
      </c>
      <c r="CD20" s="8">
        <f ca="1">MAX(BS!CD6*Assumptions!$D$105/12,0)</f>
        <v>63670.176770946862</v>
      </c>
      <c r="CE20" s="8">
        <f ca="1">MAX(BS!CE6*Assumptions!$D$105/12,0)</f>
        <v>66318.738635441274</v>
      </c>
      <c r="CF20" s="8">
        <f ca="1">MAX(BS!CF6*Assumptions!$D$105/12,0)</f>
        <v>68999.705974087949</v>
      </c>
      <c r="CG20" s="8">
        <f ca="1">MAX(BS!CG6*Assumptions!$D$105/12,0)</f>
        <v>71713.095682065206</v>
      </c>
      <c r="CH20" s="8">
        <f ca="1">MAX(BS!CH6*Assumptions!$D$105/12,0)</f>
        <v>74458.925087988333</v>
      </c>
      <c r="CI20" s="8">
        <f ca="1">MAX(BS!CI6*Assumptions!$D$105/12,0)</f>
        <v>77237.211723112487</v>
      </c>
      <c r="CJ20" s="8">
        <f ca="1">MAX(BS!CJ6*Assumptions!$D$105/12,0)</f>
        <v>80041.717885915903</v>
      </c>
      <c r="CK20" s="8">
        <f ca="1">MAX(BS!CK6*Assumptions!$D$105/12,0)</f>
        <v>82878.661119772616</v>
      </c>
      <c r="CL20" s="8">
        <f ca="1">MAX(BS!CL6*Assumptions!$D$105/12,0)</f>
        <v>85748.05941025354</v>
      </c>
      <c r="CM20" s="8">
        <f ca="1">MAX(BS!CM6*Assumptions!$D$105/12,0)</f>
        <v>88649.930945661283</v>
      </c>
      <c r="CN20" s="8">
        <f ca="1">MAX(BS!CN6*Assumptions!$D$105/12,0)</f>
        <v>91584.294117142606</v>
      </c>
      <c r="CO20" s="5">
        <f ca="1">SUM(CC20:CN20)</f>
        <v>912350.11283781729</v>
      </c>
      <c r="CP20" s="8">
        <f ca="1">MAX(BS!CP6*Assumptions!$D$105/12,0)</f>
        <v>94551.167518801987</v>
      </c>
      <c r="CQ20" s="8">
        <f ca="1">MAX(BS!CQ6*Assumptions!$D$105/12,0)</f>
        <v>97860.296736987206</v>
      </c>
      <c r="CR20" s="8">
        <f ca="1">MAX(BS!CR6*Assumptions!$D$105/12,0)</f>
        <v>101189.16578548714</v>
      </c>
      <c r="CS20" s="8">
        <f ca="1">MAX(BS!CS6*Assumptions!$D$105/12,0)</f>
        <v>104553.8044065584</v>
      </c>
      <c r="CT20" s="8">
        <f ca="1">MAX(BS!CT6*Assumptions!$D$105/12,0)</f>
        <v>107954.23387508158</v>
      </c>
      <c r="CU20" s="8">
        <f ca="1">MAX(BS!CU6*Assumptions!$D$105/12,0)</f>
        <v>111390.47568949718</v>
      </c>
      <c r="CV20" s="8">
        <f ca="1">MAX(BS!CV6*Assumptions!$D$105/12,0)</f>
        <v>114862.5515719384</v>
      </c>
      <c r="CW20" s="8">
        <f ca="1">MAX(BS!CW6*Assumptions!$D$105/12,0)</f>
        <v>118371.27993576264</v>
      </c>
      <c r="CX20" s="8">
        <f ca="1">MAX(BS!CX6*Assumptions!$D$105/12,0)</f>
        <v>121915.89330284864</v>
      </c>
      <c r="CY20" s="8">
        <f ca="1">MAX(BS!CY6*Assumptions!$D$105/12,0)</f>
        <v>125496.41406930424</v>
      </c>
      <c r="CZ20" s="8">
        <f ca="1">MAX(BS!CZ6*Assumptions!$D$105/12,0)</f>
        <v>129112.86485551855</v>
      </c>
      <c r="DA20" s="8">
        <f ca="1">MAX(BS!DA6*Assumptions!$D$105/12,0)</f>
        <v>132765.26850630189</v>
      </c>
      <c r="DB20" s="5">
        <f ca="1">SUM(CP20:DA20)</f>
        <v>1360023.4162540878</v>
      </c>
    </row>
    <row r="21" spans="2:106" s="3" customFormat="1">
      <c r="B21" s="39" t="s">
        <v>45</v>
      </c>
      <c r="C21" s="8">
        <f>-Financing!D21-Financing!D22</f>
        <v>0</v>
      </c>
      <c r="D21" s="8">
        <f>-Financing!E21-Financing!E22</f>
        <v>0</v>
      </c>
      <c r="E21" s="8">
        <f>-Financing!F21-Financing!F22</f>
        <v>0</v>
      </c>
      <c r="F21" s="8">
        <f>-Financing!G21-Financing!G22</f>
        <v>0</v>
      </c>
      <c r="G21" s="8">
        <f>-Financing!H21-Financing!H22</f>
        <v>0</v>
      </c>
      <c r="H21" s="8">
        <f>-Financing!I21-Financing!I22</f>
        <v>0</v>
      </c>
      <c r="I21" s="8">
        <f>-Financing!J21-Financing!J22</f>
        <v>0</v>
      </c>
      <c r="J21" s="8">
        <f>-Financing!K21-Financing!K22</f>
        <v>0</v>
      </c>
      <c r="K21" s="8">
        <f>-Financing!L21-Financing!L22</f>
        <v>0</v>
      </c>
      <c r="L21" s="8">
        <f>-Financing!M21-Financing!M22</f>
        <v>0</v>
      </c>
      <c r="M21" s="8">
        <f>-Financing!N21-Financing!N22</f>
        <v>0</v>
      </c>
      <c r="N21" s="8">
        <f>-Financing!O21-Financing!O22</f>
        <v>0</v>
      </c>
      <c r="O21" s="5">
        <f>SUM(C21:N21)</f>
        <v>0</v>
      </c>
      <c r="P21" s="8">
        <f>-Financing!Q21-Financing!Q22</f>
        <v>0</v>
      </c>
      <c r="Q21" s="8">
        <f>-Financing!R21-Financing!R22</f>
        <v>0</v>
      </c>
      <c r="R21" s="8">
        <f>-Financing!S21-Financing!S22</f>
        <v>0</v>
      </c>
      <c r="S21" s="8">
        <f>-Financing!T21-Financing!T22</f>
        <v>0</v>
      </c>
      <c r="T21" s="8">
        <f>-Financing!U21-Financing!U22</f>
        <v>0</v>
      </c>
      <c r="U21" s="8">
        <f>-Financing!V21-Financing!V22</f>
        <v>0</v>
      </c>
      <c r="V21" s="8">
        <f>-Financing!W21-Financing!W22</f>
        <v>0</v>
      </c>
      <c r="W21" s="8">
        <f>-Financing!X21-Financing!X22</f>
        <v>0</v>
      </c>
      <c r="X21" s="8">
        <f>-Financing!Y21-Financing!Y22</f>
        <v>0</v>
      </c>
      <c r="Y21" s="8">
        <f>-Financing!Z21-Financing!Z22</f>
        <v>0</v>
      </c>
      <c r="Z21" s="8">
        <f>-Financing!AA21-Financing!AA22</f>
        <v>0</v>
      </c>
      <c r="AA21" s="8">
        <f>-Financing!AB21-Financing!AB22</f>
        <v>0</v>
      </c>
      <c r="AB21" s="5">
        <f>SUM(P21:AA21)</f>
        <v>0</v>
      </c>
      <c r="AC21" s="8">
        <f>-Financing!AD21-Financing!AD22</f>
        <v>0</v>
      </c>
      <c r="AD21" s="8">
        <f>-Financing!AE21-Financing!AE22</f>
        <v>0</v>
      </c>
      <c r="AE21" s="8">
        <f>-Financing!AF21-Financing!AF22</f>
        <v>0</v>
      </c>
      <c r="AF21" s="8">
        <f>-Financing!AG21-Financing!AG22</f>
        <v>0</v>
      </c>
      <c r="AG21" s="8">
        <f>-Financing!AH21-Financing!AH22</f>
        <v>0</v>
      </c>
      <c r="AH21" s="8">
        <f>-Financing!AI21-Financing!AI22</f>
        <v>0</v>
      </c>
      <c r="AI21" s="8">
        <f>-Financing!AJ21-Financing!AJ22</f>
        <v>0</v>
      </c>
      <c r="AJ21" s="8">
        <f>-Financing!AK21-Financing!AK22</f>
        <v>0</v>
      </c>
      <c r="AK21" s="8">
        <f>-Financing!AL21-Financing!AL22</f>
        <v>0</v>
      </c>
      <c r="AL21" s="8">
        <f>-Financing!AM21-Financing!AM22</f>
        <v>0</v>
      </c>
      <c r="AM21" s="8">
        <f>-Financing!AN21-Financing!AN22</f>
        <v>0</v>
      </c>
      <c r="AN21" s="8">
        <f>-Financing!AO21-Financing!AO22</f>
        <v>0</v>
      </c>
      <c r="AO21" s="5">
        <f>SUM(AC21:AN21)</f>
        <v>0</v>
      </c>
      <c r="AP21" s="8">
        <f>-Financing!AQ21-Financing!AQ22</f>
        <v>0</v>
      </c>
      <c r="AQ21" s="8">
        <f>-Financing!AR21-Financing!AR22</f>
        <v>0</v>
      </c>
      <c r="AR21" s="8">
        <f>-Financing!AS21-Financing!AS22</f>
        <v>0</v>
      </c>
      <c r="AS21" s="8">
        <f>-Financing!AT21-Financing!AT22</f>
        <v>0</v>
      </c>
      <c r="AT21" s="8">
        <f>-Financing!AU21-Financing!AU22</f>
        <v>0</v>
      </c>
      <c r="AU21" s="8">
        <f>-Financing!AV21-Financing!AV22</f>
        <v>0</v>
      </c>
      <c r="AV21" s="8">
        <f>-Financing!AW21-Financing!AW22</f>
        <v>0</v>
      </c>
      <c r="AW21" s="8">
        <f>-Financing!AX21-Financing!AX22</f>
        <v>0</v>
      </c>
      <c r="AX21" s="8">
        <f>-Financing!AY21-Financing!AY22</f>
        <v>0</v>
      </c>
      <c r="AY21" s="8">
        <f>-Financing!AZ21-Financing!AZ22</f>
        <v>0</v>
      </c>
      <c r="AZ21" s="8">
        <f>-Financing!BA21-Financing!BA22</f>
        <v>0</v>
      </c>
      <c r="BA21" s="8">
        <f>-Financing!BB21-Financing!BB22</f>
        <v>0</v>
      </c>
      <c r="BB21" s="5">
        <f>SUM(AP21:BA21)</f>
        <v>0</v>
      </c>
      <c r="BC21" s="8">
        <f>-Financing!BD21-Financing!BD22</f>
        <v>0</v>
      </c>
      <c r="BD21" s="8">
        <f>-Financing!BE21-Financing!BE22</f>
        <v>0</v>
      </c>
      <c r="BE21" s="8">
        <f>-Financing!BF21-Financing!BF22</f>
        <v>0</v>
      </c>
      <c r="BF21" s="8">
        <f>-Financing!BG21-Financing!BG22</f>
        <v>0</v>
      </c>
      <c r="BG21" s="8">
        <f>-Financing!BH21-Financing!BH22</f>
        <v>0</v>
      </c>
      <c r="BH21" s="8">
        <f>-Financing!BI21-Financing!BI22</f>
        <v>0</v>
      </c>
      <c r="BI21" s="8">
        <f>-Financing!BJ21-Financing!BJ22</f>
        <v>0</v>
      </c>
      <c r="BJ21" s="8">
        <f>-Financing!BK21-Financing!BK22</f>
        <v>0</v>
      </c>
      <c r="BK21" s="8">
        <f>-Financing!BL21-Financing!BL22</f>
        <v>0</v>
      </c>
      <c r="BL21" s="8">
        <f>-Financing!BM21-Financing!BM22</f>
        <v>0</v>
      </c>
      <c r="BM21" s="8">
        <f>-Financing!BN21-Financing!BN22</f>
        <v>0</v>
      </c>
      <c r="BN21" s="8">
        <f>-Financing!BO21-Financing!BO22</f>
        <v>0</v>
      </c>
      <c r="BO21" s="5">
        <f>SUM(BC21:BN21)</f>
        <v>0</v>
      </c>
      <c r="BP21" s="8">
        <f>-Financing!BQ21-Financing!BQ22</f>
        <v>0</v>
      </c>
      <c r="BQ21" s="8">
        <f>-Financing!BR21-Financing!BR22</f>
        <v>0</v>
      </c>
      <c r="BR21" s="8">
        <f>-Financing!BS21-Financing!BS22</f>
        <v>0</v>
      </c>
      <c r="BS21" s="8">
        <f>-Financing!BT21-Financing!BT22</f>
        <v>0</v>
      </c>
      <c r="BT21" s="8">
        <f>-Financing!BU21-Financing!BU22</f>
        <v>0</v>
      </c>
      <c r="BU21" s="8">
        <f>-Financing!BV21-Financing!BV22</f>
        <v>0</v>
      </c>
      <c r="BV21" s="8">
        <f>-Financing!BW21-Financing!BW22</f>
        <v>0</v>
      </c>
      <c r="BW21" s="8">
        <f>-Financing!BX21-Financing!BX22</f>
        <v>0</v>
      </c>
      <c r="BX21" s="8">
        <f>-Financing!BY21-Financing!BY22</f>
        <v>0</v>
      </c>
      <c r="BY21" s="8">
        <f>-Financing!BZ21-Financing!BZ22</f>
        <v>0</v>
      </c>
      <c r="BZ21" s="8">
        <f>-Financing!CA21-Financing!CA22</f>
        <v>0</v>
      </c>
      <c r="CA21" s="8">
        <f>-Financing!CB21-Financing!CB22</f>
        <v>0</v>
      </c>
      <c r="CB21" s="5">
        <f>SUM(BP21:CA21)</f>
        <v>0</v>
      </c>
      <c r="CC21" s="8">
        <f>-Financing!CD21-Financing!CD22</f>
        <v>0</v>
      </c>
      <c r="CD21" s="8">
        <f>-Financing!CE21-Financing!CE22</f>
        <v>0</v>
      </c>
      <c r="CE21" s="8">
        <f>-Financing!CF21-Financing!CF22</f>
        <v>0</v>
      </c>
      <c r="CF21" s="8">
        <f>-Financing!CG21-Financing!CG22</f>
        <v>0</v>
      </c>
      <c r="CG21" s="8">
        <f>-Financing!CH21-Financing!CH22</f>
        <v>0</v>
      </c>
      <c r="CH21" s="8">
        <f>-Financing!CI21-Financing!CI22</f>
        <v>0</v>
      </c>
      <c r="CI21" s="8">
        <f>-Financing!CJ21-Financing!CJ22</f>
        <v>0</v>
      </c>
      <c r="CJ21" s="8">
        <f>-Financing!CK21-Financing!CK22</f>
        <v>0</v>
      </c>
      <c r="CK21" s="8">
        <f>-Financing!CL21-Financing!CL22</f>
        <v>0</v>
      </c>
      <c r="CL21" s="8">
        <f>-Financing!CM21-Financing!CM22</f>
        <v>0</v>
      </c>
      <c r="CM21" s="8">
        <f>-Financing!CN21-Financing!CN22</f>
        <v>0</v>
      </c>
      <c r="CN21" s="8">
        <f>-Financing!CO21-Financing!CO22</f>
        <v>0</v>
      </c>
      <c r="CO21" s="5">
        <f>SUM(CC21:CN21)</f>
        <v>0</v>
      </c>
      <c r="CP21" s="8">
        <f>-Financing!CQ21-Financing!CQ22</f>
        <v>0</v>
      </c>
      <c r="CQ21" s="8">
        <f>-Financing!CR21-Financing!CR22</f>
        <v>0</v>
      </c>
      <c r="CR21" s="8">
        <f>-Financing!CS21-Financing!CS22</f>
        <v>0</v>
      </c>
      <c r="CS21" s="8">
        <f>-Financing!CT21-Financing!CT22</f>
        <v>0</v>
      </c>
      <c r="CT21" s="8">
        <f>-Financing!CU21-Financing!CU22</f>
        <v>0</v>
      </c>
      <c r="CU21" s="8">
        <f>-Financing!CV21-Financing!CV22</f>
        <v>0</v>
      </c>
      <c r="CV21" s="8">
        <f>-Financing!CW21-Financing!CW22</f>
        <v>0</v>
      </c>
      <c r="CW21" s="8">
        <f>-Financing!CX21-Financing!CX22</f>
        <v>0</v>
      </c>
      <c r="CX21" s="8">
        <f>-Financing!CY21-Financing!CY22</f>
        <v>0</v>
      </c>
      <c r="CY21" s="8">
        <f>-Financing!CZ21-Financing!CZ22</f>
        <v>0</v>
      </c>
      <c r="CZ21" s="8">
        <f>-Financing!DA21-Financing!DA22</f>
        <v>0</v>
      </c>
      <c r="DA21" s="8">
        <f>-Financing!DB21-Financing!DB22</f>
        <v>0</v>
      </c>
      <c r="DB21" s="5">
        <f>SUM(CP21:DA21)</f>
        <v>0</v>
      </c>
    </row>
    <row r="22" spans="2:106" s="3" customFormat="1">
      <c r="B22" s="39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5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5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5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5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5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5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5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5"/>
    </row>
    <row r="23" spans="2:106" s="3" customFormat="1">
      <c r="B23" s="36" t="s">
        <v>99</v>
      </c>
      <c r="C23" s="9">
        <f ca="1">C16-C19+C20-C21</f>
        <v>-16566.666666666664</v>
      </c>
      <c r="D23" s="9">
        <f t="shared" ref="D23:N23" ca="1" si="123">D16-D19+D20-D21</f>
        <v>-16066.666666666664</v>
      </c>
      <c r="E23" s="9">
        <f t="shared" ca="1" si="123"/>
        <v>-24161.888888888891</v>
      </c>
      <c r="F23" s="9">
        <f t="shared" ca="1" si="123"/>
        <v>-20454.685462962967</v>
      </c>
      <c r="G23" s="9">
        <f t="shared" ca="1" si="123"/>
        <v>-16761.20053140432</v>
      </c>
      <c r="H23" s="9">
        <f t="shared" ca="1" si="123"/>
        <v>-13064.789517188974</v>
      </c>
      <c r="I23" s="9">
        <f t="shared" ca="1" si="123"/>
        <v>-9365.4190871328774</v>
      </c>
      <c r="J23" s="9">
        <f t="shared" ca="1" si="123"/>
        <v>-5663.0558558903303</v>
      </c>
      <c r="K23" s="9">
        <f t="shared" ca="1" si="123"/>
        <v>-1957.666385632622</v>
      </c>
      <c r="L23" s="9">
        <f t="shared" ca="1" si="123"/>
        <v>1750.7828142736989</v>
      </c>
      <c r="M23" s="9">
        <f t="shared" ca="1" si="123"/>
        <v>5462.3252875897051</v>
      </c>
      <c r="N23" s="9">
        <f t="shared" ca="1" si="123"/>
        <v>9176.9946315273137</v>
      </c>
      <c r="O23" s="10">
        <f ca="1">SUM(C23:N23)</f>
        <v>-107671.93632904359</v>
      </c>
      <c r="P23" s="9">
        <f ca="1">P16-P19+P20-P21</f>
        <v>-17578.508836259989</v>
      </c>
      <c r="Q23" s="9">
        <f t="shared" ref="Q23:AA23" ca="1" si="124">Q16-Q19+Q20-Q21</f>
        <v>-12468.595855129995</v>
      </c>
      <c r="R23" s="9">
        <f t="shared" ca="1" si="124"/>
        <v>-2987.4324813777002</v>
      </c>
      <c r="S23" s="9">
        <f t="shared" ca="1" si="124"/>
        <v>2395.7994162126233</v>
      </c>
      <c r="T23" s="9">
        <f t="shared" ca="1" si="124"/>
        <v>7782.4855006691796</v>
      </c>
      <c r="U23" s="9">
        <f t="shared" ca="1" si="124"/>
        <v>13173.006128802373</v>
      </c>
      <c r="V23" s="9">
        <f t="shared" ca="1" si="124"/>
        <v>58285.42019396682</v>
      </c>
      <c r="W23" s="9">
        <f t="shared" ca="1" si="124"/>
        <v>68157.491820385752</v>
      </c>
      <c r="X23" s="9">
        <f t="shared" ca="1" si="124"/>
        <v>78017.012369622418</v>
      </c>
      <c r="Y23" s="9">
        <f t="shared" ca="1" si="124"/>
        <v>87827.966084598855</v>
      </c>
      <c r="Z23" s="9">
        <f t="shared" ca="1" si="124"/>
        <v>97639.516905902536</v>
      </c>
      <c r="AA23" s="9">
        <f t="shared" ca="1" si="124"/>
        <v>107451.72673069799</v>
      </c>
      <c r="AB23" s="10">
        <f ca="1">SUM(P23:AA23)</f>
        <v>487695.8879780909</v>
      </c>
      <c r="AC23" s="9">
        <f ca="1">AC16-AC19+AC20-AC21</f>
        <v>114912.65745988148</v>
      </c>
      <c r="AD23" s="9">
        <f t="shared" ref="AD23:AN23" ca="1" si="125">AD16-AD19+AD20-AD21</f>
        <v>124728.33099846817</v>
      </c>
      <c r="AE23" s="9">
        <f t="shared" ca="1" si="125"/>
        <v>135972.43082264543</v>
      </c>
      <c r="AF23" s="9">
        <f t="shared" ca="1" si="125"/>
        <v>147217.42259241003</v>
      </c>
      <c r="AG23" s="9">
        <f t="shared" ca="1" si="125"/>
        <v>158463.37716208948</v>
      </c>
      <c r="AH23" s="9">
        <f t="shared" ca="1" si="125"/>
        <v>169710.365391586</v>
      </c>
      <c r="AI23" s="9">
        <f t="shared" ca="1" si="125"/>
        <v>205741.94794109144</v>
      </c>
      <c r="AJ23" s="9">
        <f t="shared" ca="1" si="125"/>
        <v>218117.57442777519</v>
      </c>
      <c r="AK23" s="9">
        <f t="shared" ca="1" si="125"/>
        <v>230493.98742663357</v>
      </c>
      <c r="AL23" s="9">
        <f t="shared" ca="1" si="125"/>
        <v>242871.88000060996</v>
      </c>
      <c r="AM23" s="9">
        <f t="shared" ca="1" si="125"/>
        <v>255251.33009256338</v>
      </c>
      <c r="AN23" s="9">
        <f t="shared" ca="1" si="125"/>
        <v>267632.41565460007</v>
      </c>
      <c r="AO23" s="10">
        <f ca="1">SUM(AC23:AN23)</f>
        <v>2271113.7199703539</v>
      </c>
      <c r="AP23" s="9">
        <f ca="1">AP16-AP19+AP20-AP21</f>
        <v>253775.71464856094</v>
      </c>
      <c r="AQ23" s="9">
        <f t="shared" ref="AQ23:BA23" ca="1" si="126">AQ16-AQ19+AQ20-AQ21</f>
        <v>272293.28240761982</v>
      </c>
      <c r="AR23" s="9">
        <f t="shared" ca="1" si="126"/>
        <v>285650.37866350613</v>
      </c>
      <c r="AS23" s="9">
        <f t="shared" ca="1" si="126"/>
        <v>299007.90774546313</v>
      </c>
      <c r="AT23" s="9">
        <f t="shared" ca="1" si="126"/>
        <v>312365.95372562006</v>
      </c>
      <c r="AU23" s="9">
        <f t="shared" ca="1" si="126"/>
        <v>325724.60067881161</v>
      </c>
      <c r="AV23" s="9">
        <f t="shared" ca="1" si="126"/>
        <v>381013.70799281489</v>
      </c>
      <c r="AW23" s="9">
        <f t="shared" ca="1" si="126"/>
        <v>395767.91963002679</v>
      </c>
      <c r="AX23" s="9">
        <f t="shared" ca="1" si="126"/>
        <v>410522.61959208059</v>
      </c>
      <c r="AY23" s="9">
        <f t="shared" ca="1" si="126"/>
        <v>425278.52812238201</v>
      </c>
      <c r="AZ23" s="9">
        <f t="shared" ca="1" si="126"/>
        <v>440035.73803988926</v>
      </c>
      <c r="BA23" s="9">
        <f t="shared" ca="1" si="126"/>
        <v>454794.34217111394</v>
      </c>
      <c r="BB23" s="10">
        <f ca="1">SUM(AP23:BA23)</f>
        <v>4256230.6934178891</v>
      </c>
      <c r="BC23" s="9">
        <f ca="1">BC16-BC19+BC20-BC21</f>
        <v>432014.83600181236</v>
      </c>
      <c r="BD23" s="9">
        <f t="shared" ref="BD23:BN23" ca="1" si="127">BD16-BD19+BD20-BD21</f>
        <v>447720.83538562147</v>
      </c>
      <c r="BE23" s="9">
        <f t="shared" ca="1" si="127"/>
        <v>465180.46229954012</v>
      </c>
      <c r="BF23" s="9">
        <f t="shared" ca="1" si="127"/>
        <v>482643.36298858729</v>
      </c>
      <c r="BG23" s="9">
        <f t="shared" ca="1" si="127"/>
        <v>500109.64889024623</v>
      </c>
      <c r="BH23" s="9">
        <f t="shared" ca="1" si="127"/>
        <v>517579.43146246072</v>
      </c>
      <c r="BI23" s="9">
        <f t="shared" ca="1" si="127"/>
        <v>535225.62143056816</v>
      </c>
      <c r="BJ23" s="9">
        <f t="shared" ca="1" si="127"/>
        <v>552707.32555305329</v>
      </c>
      <c r="BK23" s="9">
        <f t="shared" ca="1" si="127"/>
        <v>570192.86192965368</v>
      </c>
      <c r="BL23" s="9">
        <f t="shared" ca="1" si="127"/>
        <v>587682.34213583532</v>
      </c>
      <c r="BM23" s="9">
        <f t="shared" ca="1" si="127"/>
        <v>605175.87777101516</v>
      </c>
      <c r="BN23" s="9">
        <f t="shared" ca="1" si="127"/>
        <v>622673.58045925922</v>
      </c>
      <c r="BO23" s="10">
        <f ca="1">SUM(BC23:BN23)</f>
        <v>6318906.1863076529</v>
      </c>
      <c r="BP23" s="9">
        <f ca="1">BP16-BP19+BP20-BP21</f>
        <v>711990.82668624131</v>
      </c>
      <c r="BQ23" s="9">
        <f t="shared" ref="BQ23:CA23" ca="1" si="128">BQ16-BQ19+BQ20-BQ21</f>
        <v>731274.39066635398</v>
      </c>
      <c r="BR23" s="9">
        <f t="shared" ca="1" si="128"/>
        <v>748256.0980834699</v>
      </c>
      <c r="BS23" s="9">
        <f t="shared" ca="1" si="128"/>
        <v>763588.71449469461</v>
      </c>
      <c r="BT23" s="9">
        <f t="shared" ca="1" si="128"/>
        <v>778926.48960051348</v>
      </c>
      <c r="BU23" s="9">
        <f t="shared" ca="1" si="128"/>
        <v>794269.52147515002</v>
      </c>
      <c r="BV23" s="9">
        <f t="shared" ca="1" si="128"/>
        <v>809846.27107818122</v>
      </c>
      <c r="BW23" s="9">
        <f t="shared" ca="1" si="128"/>
        <v>825203.96959270188</v>
      </c>
      <c r="BX23" s="9">
        <f t="shared" ca="1" si="128"/>
        <v>840567.22072187951</v>
      </c>
      <c r="BY23" s="9">
        <f t="shared" ca="1" si="128"/>
        <v>855936.12269670027</v>
      </c>
      <c r="BZ23" s="9">
        <f t="shared" ca="1" si="128"/>
        <v>871310.77378285455</v>
      </c>
      <c r="CA23" s="9">
        <f t="shared" ca="1" si="128"/>
        <v>886691.27228135034</v>
      </c>
      <c r="CB23" s="10">
        <f ca="1">SUM(BP23:CA23)</f>
        <v>9617861.6711600907</v>
      </c>
      <c r="CC23" s="9">
        <f ca="1">CC16-CC19+CC20-CC21</f>
        <v>997754.02858667378</v>
      </c>
      <c r="CD23" s="9">
        <f t="shared" ref="CD23:CN23" ca="1" si="129">CD16-CD19+CD20-CD21</f>
        <v>1014709.5606125803</v>
      </c>
      <c r="CE23" s="9">
        <f t="shared" ca="1" si="129"/>
        <v>1027304.935458669</v>
      </c>
      <c r="CF23" s="9">
        <f t="shared" ca="1" si="129"/>
        <v>1039907.4387464556</v>
      </c>
      <c r="CG23" s="9">
        <f t="shared" ca="1" si="129"/>
        <v>1052516.8734803663</v>
      </c>
      <c r="CH23" s="9">
        <f t="shared" ca="1" si="129"/>
        <v>1065133.3207163252</v>
      </c>
      <c r="CI23" s="9">
        <f t="shared" ca="1" si="129"/>
        <v>1086365.7984547</v>
      </c>
      <c r="CJ23" s="9">
        <f t="shared" ca="1" si="129"/>
        <v>1099047.8861352757</v>
      </c>
      <c r="CK23" s="9">
        <f t="shared" ca="1" si="129"/>
        <v>1111737.1680442207</v>
      </c>
      <c r="CL23" s="9">
        <f t="shared" ca="1" si="129"/>
        <v>1124433.7252742131</v>
      </c>
      <c r="CM23" s="9">
        <f t="shared" ca="1" si="129"/>
        <v>1137137.6389628954</v>
      </c>
      <c r="CN23" s="9">
        <f t="shared" ca="1" si="129"/>
        <v>1149848.9902933789</v>
      </c>
      <c r="CO23" s="10">
        <f ca="1">SUM(CC23:CN23)</f>
        <v>12905897.364765752</v>
      </c>
      <c r="CP23" s="9">
        <f ca="1">CP16-CP19+CP20-CP21</f>
        <v>1280501.4911504791</v>
      </c>
      <c r="CQ23" s="9">
        <f t="shared" ref="CQ23:DA23" ca="1" si="130">CQ16-CQ19+CQ20-CQ21</f>
        <v>1294516.4608814539</v>
      </c>
      <c r="CR23" s="9">
        <f t="shared" ca="1" si="130"/>
        <v>1308523.8425025721</v>
      </c>
      <c r="CS23" s="9">
        <f t="shared" ca="1" si="130"/>
        <v>1322539.7340759423</v>
      </c>
      <c r="CT23" s="9">
        <f t="shared" ca="1" si="130"/>
        <v>1336564.2250254941</v>
      </c>
      <c r="CU23" s="9">
        <f t="shared" ca="1" si="130"/>
        <v>1350597.4048283468</v>
      </c>
      <c r="CV23" s="9">
        <f t="shared" ca="1" si="130"/>
        <v>1364957.9499741411</v>
      </c>
      <c r="CW23" s="9">
        <f t="shared" ca="1" si="130"/>
        <v>1379013.3557232902</v>
      </c>
      <c r="CX23" s="9">
        <f t="shared" ca="1" si="130"/>
        <v>1393077.7199155716</v>
      </c>
      <c r="CY23" s="9">
        <f t="shared" ca="1" si="130"/>
        <v>1407151.1322634928</v>
      </c>
      <c r="CZ23" s="9">
        <f t="shared" ca="1" si="130"/>
        <v>1421233.6825355527</v>
      </c>
      <c r="DA23" s="9">
        <f t="shared" ca="1" si="130"/>
        <v>1435325.4605567995</v>
      </c>
      <c r="DB23" s="10">
        <f ca="1">SUM(CP23:DA23)</f>
        <v>16294002.459433135</v>
      </c>
    </row>
    <row r="24" spans="2:106" s="13" customFormat="1">
      <c r="B24" s="37" t="s">
        <v>15</v>
      </c>
      <c r="C24" s="11">
        <f t="shared" ref="C24:AH24" ca="1" si="131">IFERROR(C23/C6,0)</f>
        <v>0</v>
      </c>
      <c r="D24" s="11">
        <f t="shared" ca="1" si="131"/>
        <v>0</v>
      </c>
      <c r="E24" s="11">
        <f t="shared" ca="1" si="131"/>
        <v>-2.2875161078238002</v>
      </c>
      <c r="F24" s="11">
        <f t="shared" ca="1" si="131"/>
        <v>-0.96948098557340912</v>
      </c>
      <c r="G24" s="11">
        <f t="shared" ca="1" si="131"/>
        <v>-0.53027766338269189</v>
      </c>
      <c r="H24" s="11">
        <f t="shared" ca="1" si="131"/>
        <v>-0.31038780293879259</v>
      </c>
      <c r="I24" s="11">
        <f t="shared" ca="1" si="131"/>
        <v>-0.17822226549714373</v>
      </c>
      <c r="J24" s="11">
        <f t="shared" ca="1" si="131"/>
        <v>-8.9918001051452048E-2</v>
      </c>
      <c r="K24" s="11">
        <f t="shared" ca="1" si="131"/>
        <v>-2.6676556364603535E-2</v>
      </c>
      <c r="L24" s="11">
        <f t="shared" ca="1" si="131"/>
        <v>2.0901298023652294E-2</v>
      </c>
      <c r="M24" s="11">
        <f t="shared" ca="1" si="131"/>
        <v>5.8037358794186991E-2</v>
      </c>
      <c r="N24" s="11">
        <f t="shared" ca="1" si="131"/>
        <v>8.7864706247520352E-2</v>
      </c>
      <c r="O24" s="12">
        <f t="shared" ca="1" si="131"/>
        <v>-0.18673522311484766</v>
      </c>
      <c r="P24" s="11">
        <f t="shared" ca="1" si="131"/>
        <v>-0.15319496688641482</v>
      </c>
      <c r="Q24" s="11">
        <f t="shared" ca="1" si="131"/>
        <v>-9.9731509644493038E-2</v>
      </c>
      <c r="R24" s="11">
        <f t="shared" ca="1" si="131"/>
        <v>-1.9493387524125692E-2</v>
      </c>
      <c r="S24" s="11">
        <f t="shared" ca="1" si="131"/>
        <v>1.4166576149400848E-2</v>
      </c>
      <c r="T24" s="11">
        <f t="shared" ca="1" si="131"/>
        <v>4.2081279121104431E-2</v>
      </c>
      <c r="U24" s="11">
        <f t="shared" ca="1" si="131"/>
        <v>6.562783168867789E-2</v>
      </c>
      <c r="V24" s="11">
        <f t="shared" ca="1" si="131"/>
        <v>0.2159491033525755</v>
      </c>
      <c r="W24" s="11">
        <f t="shared" ca="1" si="131"/>
        <v>0.23544395178575142</v>
      </c>
      <c r="X24" s="11">
        <f t="shared" ca="1" si="131"/>
        <v>0.25246791364094001</v>
      </c>
      <c r="Y24" s="11">
        <f t="shared" ca="1" si="131"/>
        <v>0.26735961709737677</v>
      </c>
      <c r="Z24" s="11">
        <f t="shared" ca="1" si="131"/>
        <v>0.2806247415261317</v>
      </c>
      <c r="AA24" s="11">
        <f t="shared" ca="1" si="131"/>
        <v>0.2925268219595325</v>
      </c>
      <c r="AB24" s="12">
        <f t="shared" ca="1" si="131"/>
        <v>0.17052506528599143</v>
      </c>
      <c r="AC24" s="11">
        <f t="shared" ca="1" si="131"/>
        <v>0.29719257701929364</v>
      </c>
      <c r="AD24" s="11">
        <f t="shared" ca="1" si="131"/>
        <v>0.30725033324098777</v>
      </c>
      <c r="AE24" s="11">
        <f t="shared" ca="1" si="131"/>
        <v>0.31762928176298444</v>
      </c>
      <c r="AF24" s="11">
        <f t="shared" ca="1" si="131"/>
        <v>0.32702984383939165</v>
      </c>
      <c r="AG24" s="11">
        <f t="shared" ca="1" si="131"/>
        <v>0.33559262558632913</v>
      </c>
      <c r="AH24" s="11">
        <f t="shared" ca="1" si="131"/>
        <v>0.34343256316564519</v>
      </c>
      <c r="AI24" s="11">
        <f t="shared" ref="AI24:BN24" ca="1" si="132">IFERROR(AI23/AI6,0)</f>
        <v>0.3627100280124087</v>
      </c>
      <c r="AJ24" s="11">
        <f t="shared" ca="1" si="132"/>
        <v>0.36890156933190249</v>
      </c>
      <c r="AK24" s="11">
        <f t="shared" ca="1" si="132"/>
        <v>0.37464740693371101</v>
      </c>
      <c r="AL24" s="11">
        <f t="shared" ca="1" si="132"/>
        <v>0.38000029602297619</v>
      </c>
      <c r="AM24" s="11">
        <f t="shared" ca="1" si="132"/>
        <v>0.38500422722051525</v>
      </c>
      <c r="AN24" s="11">
        <f t="shared" ca="1" si="132"/>
        <v>0.38969688691473747</v>
      </c>
      <c r="AO24" s="12">
        <f t="shared" ca="1" si="132"/>
        <v>0.35487112536963872</v>
      </c>
      <c r="AP24" s="11">
        <f t="shared" ca="1" si="132"/>
        <v>0.35717965094084481</v>
      </c>
      <c r="AQ24" s="11">
        <f t="shared" ca="1" si="132"/>
        <v>0.37088710877894382</v>
      </c>
      <c r="AR24" s="11">
        <f t="shared" ca="1" si="132"/>
        <v>0.37538269885837111</v>
      </c>
      <c r="AS24" s="11">
        <f t="shared" ca="1" si="132"/>
        <v>0.37960533554518772</v>
      </c>
      <c r="AT24" s="11">
        <f t="shared" ca="1" si="132"/>
        <v>0.38358295674186593</v>
      </c>
      <c r="AU24" s="11">
        <f t="shared" ca="1" si="132"/>
        <v>0.38733983364135921</v>
      </c>
      <c r="AV24" s="11">
        <f t="shared" ca="1" si="132"/>
        <v>0.39959149631755114</v>
      </c>
      <c r="AW24" s="11">
        <f t="shared" ca="1" si="132"/>
        <v>0.40278041579100093</v>
      </c>
      <c r="AX24" s="11">
        <f t="shared" ca="1" si="132"/>
        <v>0.40581564336842385</v>
      </c>
      <c r="AY24" s="11">
        <f t="shared" ca="1" si="132"/>
        <v>0.40871129037992421</v>
      </c>
      <c r="AZ24" s="11">
        <f t="shared" ca="1" si="132"/>
        <v>0.4114792935594207</v>
      </c>
      <c r="BA24" s="11">
        <f t="shared" ca="1" si="132"/>
        <v>0.41413028097233812</v>
      </c>
      <c r="BB24" s="12">
        <f t="shared" ca="1" si="132"/>
        <v>0.39393521209726207</v>
      </c>
      <c r="BC24" s="11">
        <f t="shared" ca="1" si="132"/>
        <v>0.36462186525237072</v>
      </c>
      <c r="BD24" s="11">
        <f t="shared" ca="1" si="132"/>
        <v>0.3685095674715208</v>
      </c>
      <c r="BE24" s="11">
        <f t="shared" ca="1" si="132"/>
        <v>0.37254029498267227</v>
      </c>
      <c r="BF24" s="11">
        <f t="shared" ca="1" si="132"/>
        <v>0.37638633848849096</v>
      </c>
      <c r="BG24" s="11">
        <f t="shared" ca="1" si="132"/>
        <v>0.38006262403878349</v>
      </c>
      <c r="BH24" s="11">
        <f t="shared" ca="1" si="132"/>
        <v>0.38358252553680022</v>
      </c>
      <c r="BI24" s="11">
        <f t="shared" ca="1" si="132"/>
        <v>0.38703466430218592</v>
      </c>
      <c r="BJ24" s="11">
        <f t="shared" ca="1" si="132"/>
        <v>0.39027656508468223</v>
      </c>
      <c r="BK24" s="11">
        <f t="shared" ca="1" si="132"/>
        <v>0.39339472611241616</v>
      </c>
      <c r="BL24" s="11">
        <f t="shared" ca="1" si="132"/>
        <v>0.39639801102841954</v>
      </c>
      <c r="BM24" s="11">
        <f t="shared" ca="1" si="132"/>
        <v>0.39929446797052098</v>
      </c>
      <c r="BN24" s="11">
        <f t="shared" ca="1" si="132"/>
        <v>0.40209142129543801</v>
      </c>
      <c r="BO24" s="12">
        <f t="shared" ref="BO24:CT24" ca="1" si="133">IFERROR(BO23/BO6,0)</f>
        <v>0.38550586678969906</v>
      </c>
      <c r="BP24" s="11">
        <f t="shared" ca="1" si="133"/>
        <v>0.40948111388485675</v>
      </c>
      <c r="BQ24" s="11">
        <f t="shared" ca="1" si="133"/>
        <v>0.41202363954319571</v>
      </c>
      <c r="BR24" s="11">
        <f t="shared" ca="1" si="133"/>
        <v>0.41506729338962811</v>
      </c>
      <c r="BS24" s="11">
        <f t="shared" ca="1" si="133"/>
        <v>0.41713323951285713</v>
      </c>
      <c r="BT24" s="11">
        <f t="shared" ca="1" si="133"/>
        <v>0.41915577982150248</v>
      </c>
      <c r="BU24" s="11">
        <f t="shared" ca="1" si="133"/>
        <v>0.42113706789702915</v>
      </c>
      <c r="BV24" s="11">
        <f t="shared" ca="1" si="133"/>
        <v>0.42314796142396194</v>
      </c>
      <c r="BW24" s="11">
        <f t="shared" ca="1" si="133"/>
        <v>0.42505274534074738</v>
      </c>
      <c r="BX24" s="11">
        <f t="shared" ca="1" si="133"/>
        <v>0.4269219727723747</v>
      </c>
      <c r="BY24" s="11">
        <f t="shared" ca="1" si="133"/>
        <v>0.42875731809381601</v>
      </c>
      <c r="BZ24" s="11">
        <f t="shared" ca="1" si="133"/>
        <v>0.43056035740207865</v>
      </c>
      <c r="CA24" s="11">
        <f t="shared" ca="1" si="133"/>
        <v>0.43233257564226985</v>
      </c>
      <c r="CB24" s="12">
        <f t="shared" ca="1" si="133"/>
        <v>0.42208889959391988</v>
      </c>
      <c r="CC24" s="11">
        <f t="shared" ca="1" si="133"/>
        <v>0.43667446753901673</v>
      </c>
      <c r="CD24" s="11">
        <f t="shared" ca="1" si="133"/>
        <v>0.438369400589734</v>
      </c>
      <c r="CE24" s="11">
        <f t="shared" ca="1" si="133"/>
        <v>0.43984310289925105</v>
      </c>
      <c r="CF24" s="11">
        <f t="shared" ca="1" si="133"/>
        <v>0.44130348958074778</v>
      </c>
      <c r="CG24" s="11">
        <f t="shared" ca="1" si="133"/>
        <v>0.44275089966518322</v>
      </c>
      <c r="CH24" s="11">
        <f t="shared" ca="1" si="133"/>
        <v>0.44418577442633983</v>
      </c>
      <c r="CI24" s="11">
        <f t="shared" ca="1" si="133"/>
        <v>0.44911680545872557</v>
      </c>
      <c r="CJ24" s="11">
        <f t="shared" ca="1" si="133"/>
        <v>0.45051867644735061</v>
      </c>
      <c r="CK24" s="11">
        <f t="shared" ca="1" si="133"/>
        <v>0.45190943901922548</v>
      </c>
      <c r="CL24" s="11">
        <f t="shared" ca="1" si="133"/>
        <v>0.45328946539493059</v>
      </c>
      <c r="CM24" s="11">
        <f t="shared" ca="1" si="133"/>
        <v>0.45465911403050041</v>
      </c>
      <c r="CN24" s="11">
        <f t="shared" ca="1" si="133"/>
        <v>0.45601873025685252</v>
      </c>
      <c r="CO24" s="12">
        <f t="shared" ca="1" si="133"/>
        <v>0.44674804161571446</v>
      </c>
      <c r="CP24" s="11">
        <f t="shared" ca="1" si="133"/>
        <v>0.45817564176720005</v>
      </c>
      <c r="CQ24" s="11">
        <f t="shared" ca="1" si="133"/>
        <v>0.45951765614640261</v>
      </c>
      <c r="CR24" s="11">
        <f t="shared" ca="1" si="133"/>
        <v>0.46084494700490003</v>
      </c>
      <c r="CS24" s="11">
        <f t="shared" ca="1" si="133"/>
        <v>0.46216353891525125</v>
      </c>
      <c r="CT24" s="11">
        <f t="shared" ca="1" si="133"/>
        <v>0.46347371804541704</v>
      </c>
      <c r="CU24" s="11">
        <f t="shared" ref="CU24:DB24" ca="1" si="134">IFERROR(CU23/CU6,0)</f>
        <v>0.46477576067620729</v>
      </c>
      <c r="CV24" s="11">
        <f t="shared" ca="1" si="134"/>
        <v>0.46612802322286079</v>
      </c>
      <c r="CW24" s="11">
        <f t="shared" ca="1" si="134"/>
        <v>0.46741518503485247</v>
      </c>
      <c r="CX24" s="11">
        <f t="shared" ca="1" si="134"/>
        <v>0.46869497622503603</v>
      </c>
      <c r="CY24" s="11">
        <f t="shared" ca="1" si="134"/>
        <v>0.46996763782791778</v>
      </c>
      <c r="CZ24" s="11">
        <f t="shared" ca="1" si="134"/>
        <v>0.47123340293046528</v>
      </c>
      <c r="DA24" s="11">
        <f t="shared" ca="1" si="134"/>
        <v>0.47249249700453788</v>
      </c>
      <c r="DB24" s="12">
        <f t="shared" ca="1" si="134"/>
        <v>0.46552456187096874</v>
      </c>
    </row>
    <row r="25" spans="2:106" s="3" customFormat="1">
      <c r="B25" s="39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7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7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7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7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7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7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7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7"/>
    </row>
    <row r="26" spans="2:106" s="3" customFormat="1">
      <c r="B26" s="39" t="s">
        <v>16</v>
      </c>
      <c r="C26" s="18">
        <f ca="1">C23*Assumptions!$D$113</f>
        <v>-4141.6666666666661</v>
      </c>
      <c r="D26" s="18">
        <f ca="1">D23*Assumptions!$D$113</f>
        <v>-4016.6666666666661</v>
      </c>
      <c r="E26" s="18">
        <f ca="1">E23*Assumptions!$D$113</f>
        <v>-6040.4722222222226</v>
      </c>
      <c r="F26" s="18">
        <f ca="1">F23*Assumptions!$D$113</f>
        <v>-5113.6713657407417</v>
      </c>
      <c r="G26" s="18">
        <f ca="1">G23*Assumptions!$D$113</f>
        <v>-4190.30013285108</v>
      </c>
      <c r="H26" s="18">
        <f ca="1">H23*Assumptions!$D$113</f>
        <v>-3266.1973792972435</v>
      </c>
      <c r="I26" s="18">
        <f ca="1">I23*Assumptions!$D$113</f>
        <v>-2341.3547717832193</v>
      </c>
      <c r="J26" s="18">
        <f ca="1">J23*Assumptions!$D$113</f>
        <v>-1415.7639639725826</v>
      </c>
      <c r="K26" s="18">
        <f ca="1">K23*Assumptions!$D$113</f>
        <v>-489.4165964081555</v>
      </c>
      <c r="L26" s="18">
        <f ca="1">L23*Assumptions!$D$113</f>
        <v>437.69570356842473</v>
      </c>
      <c r="M26" s="18">
        <f ca="1">M23*Assumptions!$D$113</f>
        <v>1365.5813218974263</v>
      </c>
      <c r="N26" s="18">
        <f ca="1">N23*Assumptions!$D$113</f>
        <v>2294.2486578818284</v>
      </c>
      <c r="O26" s="5">
        <f ca="1">SUM(C26:N26)</f>
        <v>-26917.984082260897</v>
      </c>
      <c r="P26" s="18">
        <f ca="1">P23*Assumptions!$D$113</f>
        <v>-4394.6272090649973</v>
      </c>
      <c r="Q26" s="18">
        <f ca="1">Q23*Assumptions!$D$113</f>
        <v>-3117.1489637824989</v>
      </c>
      <c r="R26" s="18">
        <f ca="1">R23*Assumptions!$D$113</f>
        <v>-746.85812034442506</v>
      </c>
      <c r="S26" s="18">
        <f ca="1">S23*Assumptions!$D$113</f>
        <v>598.94985405315583</v>
      </c>
      <c r="T26" s="18">
        <f ca="1">T23*Assumptions!$D$113</f>
        <v>1945.6213751672949</v>
      </c>
      <c r="U26" s="18">
        <f ca="1">U23*Assumptions!$D$113</f>
        <v>3293.2515322005934</v>
      </c>
      <c r="V26" s="18">
        <f ca="1">V23*Assumptions!$D$113</f>
        <v>14571.355048491705</v>
      </c>
      <c r="W26" s="18">
        <f ca="1">W23*Assumptions!$D$113</f>
        <v>17039.372955096438</v>
      </c>
      <c r="X26" s="18">
        <f ca="1">X23*Assumptions!$D$113</f>
        <v>19504.253092405605</v>
      </c>
      <c r="Y26" s="18">
        <f ca="1">Y23*Assumptions!$D$113</f>
        <v>21956.991521149714</v>
      </c>
      <c r="Z26" s="18">
        <f ca="1">Z23*Assumptions!$D$113</f>
        <v>24409.879226475634</v>
      </c>
      <c r="AA26" s="18">
        <f ca="1">AA23*Assumptions!$D$113</f>
        <v>26862.931682674498</v>
      </c>
      <c r="AB26" s="5">
        <f ca="1">SUM(P26:AA26)</f>
        <v>121923.97199452273</v>
      </c>
      <c r="AC26" s="18">
        <f ca="1">AC23*Assumptions!$D$113</f>
        <v>28728.164364970369</v>
      </c>
      <c r="AD26" s="18">
        <f ca="1">AD23*Assumptions!$D$113</f>
        <v>31182.082749617042</v>
      </c>
      <c r="AE26" s="18">
        <f ca="1">AE23*Assumptions!$D$113</f>
        <v>33993.107705661358</v>
      </c>
      <c r="AF26" s="18">
        <f ca="1">AF23*Assumptions!$D$113</f>
        <v>36804.355648102508</v>
      </c>
      <c r="AG26" s="18">
        <f ca="1">AG23*Assumptions!$D$113</f>
        <v>39615.844290522371</v>
      </c>
      <c r="AH26" s="18">
        <f ca="1">AH23*Assumptions!$D$113</f>
        <v>42427.591347896501</v>
      </c>
      <c r="AI26" s="18">
        <f ca="1">AI23*Assumptions!$D$113</f>
        <v>51435.486985272859</v>
      </c>
      <c r="AJ26" s="18">
        <f ca="1">AJ23*Assumptions!$D$113</f>
        <v>54529.393606943799</v>
      </c>
      <c r="AK26" s="18">
        <f ca="1">AK23*Assumptions!$D$113</f>
        <v>57623.496856658392</v>
      </c>
      <c r="AL26" s="18">
        <f ca="1">AL23*Assumptions!$D$113</f>
        <v>60717.970000152491</v>
      </c>
      <c r="AM26" s="18">
        <f ca="1">AM23*Assumptions!$D$113</f>
        <v>63812.832523140845</v>
      </c>
      <c r="AN26" s="18">
        <f ca="1">AN23*Assumptions!$D$113</f>
        <v>66908.103913650019</v>
      </c>
      <c r="AO26" s="5">
        <f ca="1">SUM(AC26:AN26)</f>
        <v>567778.42999258847</v>
      </c>
      <c r="AP26" s="18">
        <f ca="1">AP23*Assumptions!$D$113</f>
        <v>63443.928662140235</v>
      </c>
      <c r="AQ26" s="18">
        <f ca="1">AQ23*Assumptions!$D$113</f>
        <v>68073.320601904954</v>
      </c>
      <c r="AR26" s="18">
        <f ca="1">AR23*Assumptions!$D$113</f>
        <v>71412.594665876532</v>
      </c>
      <c r="AS26" s="18">
        <f ca="1">AS23*Assumptions!$D$113</f>
        <v>74751.976936365783</v>
      </c>
      <c r="AT26" s="18">
        <f ca="1">AT23*Assumptions!$D$113</f>
        <v>78091.488431405014</v>
      </c>
      <c r="AU26" s="18">
        <f ca="1">AU23*Assumptions!$D$113</f>
        <v>81431.150169702902</v>
      </c>
      <c r="AV26" s="18">
        <f ca="1">AV23*Assumptions!$D$113</f>
        <v>95253.426998203722</v>
      </c>
      <c r="AW26" s="18">
        <f ca="1">AW23*Assumptions!$D$113</f>
        <v>98941.979907506699</v>
      </c>
      <c r="AX26" s="18">
        <f ca="1">AX23*Assumptions!$D$113</f>
        <v>102630.65489802015</v>
      </c>
      <c r="AY26" s="18">
        <f ca="1">AY23*Assumptions!$D$113</f>
        <v>106319.6320305955</v>
      </c>
      <c r="AZ26" s="18">
        <f ca="1">AZ23*Assumptions!$D$113</f>
        <v>110008.93450997231</v>
      </c>
      <c r="BA26" s="18">
        <f ca="1">BA23*Assumptions!$D$113</f>
        <v>113698.58554277848</v>
      </c>
      <c r="BB26" s="5">
        <f ca="1">SUM(AP26:BA26)</f>
        <v>1064057.6733544723</v>
      </c>
      <c r="BC26" s="18">
        <f ca="1">BC23*Assumptions!$D$113</f>
        <v>108003.70900045309</v>
      </c>
      <c r="BD26" s="18">
        <f ca="1">BD23*Assumptions!$D$113</f>
        <v>111930.20884640537</v>
      </c>
      <c r="BE26" s="18">
        <f ca="1">BE23*Assumptions!$D$113</f>
        <v>116295.11557488503</v>
      </c>
      <c r="BF26" s="18">
        <f ca="1">BF23*Assumptions!$D$113</f>
        <v>120660.84074714682</v>
      </c>
      <c r="BG26" s="18">
        <f ca="1">BG23*Assumptions!$D$113</f>
        <v>125027.41222256156</v>
      </c>
      <c r="BH26" s="18">
        <f ca="1">BH23*Assumptions!$D$113</f>
        <v>129394.85786561518</v>
      </c>
      <c r="BI26" s="18">
        <f ca="1">BI23*Assumptions!$D$113</f>
        <v>133806.40535764204</v>
      </c>
      <c r="BJ26" s="18">
        <f ca="1">BJ23*Assumptions!$D$113</f>
        <v>138176.83138826332</v>
      </c>
      <c r="BK26" s="18">
        <f ca="1">BK23*Assumptions!$D$113</f>
        <v>142548.21548241342</v>
      </c>
      <c r="BL26" s="18">
        <f ca="1">BL23*Assumptions!$D$113</f>
        <v>146920.58553395883</v>
      </c>
      <c r="BM26" s="18">
        <f ca="1">BM23*Assumptions!$D$113</f>
        <v>151293.96944275379</v>
      </c>
      <c r="BN26" s="18">
        <f ca="1">BN23*Assumptions!$D$113</f>
        <v>155668.3951148148</v>
      </c>
      <c r="BO26" s="5">
        <f ca="1">SUM(BC26:BN26)</f>
        <v>1579726.5465769132</v>
      </c>
      <c r="BP26" s="18">
        <f ca="1">BP23*Assumptions!$D$113</f>
        <v>177997.70667156033</v>
      </c>
      <c r="BQ26" s="18">
        <f ca="1">BQ23*Assumptions!$D$113</f>
        <v>182818.5976665885</v>
      </c>
      <c r="BR26" s="18">
        <f ca="1">BR23*Assumptions!$D$113</f>
        <v>187064.02452086748</v>
      </c>
      <c r="BS26" s="18">
        <f ca="1">BS23*Assumptions!$D$113</f>
        <v>190897.17862367365</v>
      </c>
      <c r="BT26" s="18">
        <f ca="1">BT23*Assumptions!$D$113</f>
        <v>194731.62240012837</v>
      </c>
      <c r="BU26" s="18">
        <f ca="1">BU23*Assumptions!$D$113</f>
        <v>198567.3803687875</v>
      </c>
      <c r="BV26" s="18">
        <f ca="1">BV23*Assumptions!$D$113</f>
        <v>202461.56776954531</v>
      </c>
      <c r="BW26" s="18">
        <f ca="1">BW23*Assumptions!$D$113</f>
        <v>206300.99239817547</v>
      </c>
      <c r="BX26" s="18">
        <f ca="1">BX23*Assumptions!$D$113</f>
        <v>210141.80518046988</v>
      </c>
      <c r="BY26" s="18">
        <f ca="1">BY23*Assumptions!$D$113</f>
        <v>213984.03067417507</v>
      </c>
      <c r="BZ26" s="18">
        <f ca="1">BZ23*Assumptions!$D$113</f>
        <v>217827.69344571364</v>
      </c>
      <c r="CA26" s="18">
        <f ca="1">CA23*Assumptions!$D$113</f>
        <v>221672.81807033758</v>
      </c>
      <c r="CB26" s="5">
        <f ca="1">SUM(BP26:CA26)</f>
        <v>2404465.4177900227</v>
      </c>
      <c r="CC26" s="18">
        <f ca="1">CC23*Assumptions!$D$113</f>
        <v>249438.50714666845</v>
      </c>
      <c r="CD26" s="18">
        <f ca="1">CD23*Assumptions!$D$113</f>
        <v>253677.39015314507</v>
      </c>
      <c r="CE26" s="18">
        <f ca="1">CE23*Assumptions!$D$113</f>
        <v>256826.23386466724</v>
      </c>
      <c r="CF26" s="18">
        <f ca="1">CF23*Assumptions!$D$113</f>
        <v>259976.8596866139</v>
      </c>
      <c r="CG26" s="18">
        <f ca="1">CG23*Assumptions!$D$113</f>
        <v>263129.21837009158</v>
      </c>
      <c r="CH26" s="18">
        <f ca="1">CH23*Assumptions!$D$113</f>
        <v>266283.3301790813</v>
      </c>
      <c r="CI26" s="18">
        <f ca="1">CI23*Assumptions!$D$113</f>
        <v>271591.44961367501</v>
      </c>
      <c r="CJ26" s="18">
        <f ca="1">CJ23*Assumptions!$D$113</f>
        <v>274761.97153381893</v>
      </c>
      <c r="CK26" s="18">
        <f ca="1">CK23*Assumptions!$D$113</f>
        <v>277934.29201105516</v>
      </c>
      <c r="CL26" s="18">
        <f ca="1">CL23*Assumptions!$D$113</f>
        <v>281108.43131855328</v>
      </c>
      <c r="CM26" s="18">
        <f ca="1">CM23*Assumptions!$D$113</f>
        <v>284284.40974072384</v>
      </c>
      <c r="CN26" s="18">
        <f ca="1">CN23*Assumptions!$D$113</f>
        <v>287462.24757334474</v>
      </c>
      <c r="CO26" s="5">
        <f ca="1">SUM(CC26:CN26)</f>
        <v>3226474.341191438</v>
      </c>
      <c r="CP26" s="18">
        <f ca="1">CP23*Assumptions!$D$113</f>
        <v>320125.37278761977</v>
      </c>
      <c r="CQ26" s="18">
        <f ca="1">CQ23*Assumptions!$D$113</f>
        <v>323629.11522036348</v>
      </c>
      <c r="CR26" s="18">
        <f ca="1">CR23*Assumptions!$D$113</f>
        <v>327130.96062564303</v>
      </c>
      <c r="CS26" s="18">
        <f ca="1">CS23*Assumptions!$D$113</f>
        <v>330634.93351898558</v>
      </c>
      <c r="CT26" s="18">
        <f ca="1">CT23*Assumptions!$D$113</f>
        <v>334141.05625637353</v>
      </c>
      <c r="CU26" s="18">
        <f ca="1">CU23*Assumptions!$D$113</f>
        <v>337649.3512070867</v>
      </c>
      <c r="CV26" s="18">
        <f ca="1">CV23*Assumptions!$D$113</f>
        <v>341239.48749353527</v>
      </c>
      <c r="CW26" s="18">
        <f ca="1">CW23*Assumptions!$D$113</f>
        <v>344753.33893082256</v>
      </c>
      <c r="CX26" s="18">
        <f ca="1">CX23*Assumptions!$D$113</f>
        <v>348269.42997889291</v>
      </c>
      <c r="CY26" s="18">
        <f ca="1">CY23*Assumptions!$D$113</f>
        <v>351787.7830658732</v>
      </c>
      <c r="CZ26" s="18">
        <f ca="1">CZ23*Assumptions!$D$113</f>
        <v>355308.42063388816</v>
      </c>
      <c r="DA26" s="18">
        <f ca="1">DA23*Assumptions!$D$113</f>
        <v>358831.36513919989</v>
      </c>
      <c r="DB26" s="5">
        <f ca="1">SUM(CP26:DA26)</f>
        <v>4073500.6148582837</v>
      </c>
    </row>
    <row r="27" spans="2:106" s="3" customFormat="1">
      <c r="B27" s="39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5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5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5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5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5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5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5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5"/>
    </row>
    <row r="28" spans="2:106" s="3" customFormat="1">
      <c r="B28" s="36" t="s">
        <v>17</v>
      </c>
      <c r="C28" s="9">
        <f ca="1">C23-C26</f>
        <v>-12424.999999999998</v>
      </c>
      <c r="D28" s="9">
        <f t="shared" ref="D28:N28" ca="1" si="135">D23-D26</f>
        <v>-12049.999999999998</v>
      </c>
      <c r="E28" s="9">
        <f t="shared" ca="1" si="135"/>
        <v>-18121.416666666668</v>
      </c>
      <c r="F28" s="9">
        <f t="shared" ca="1" si="135"/>
        <v>-15341.014097222225</v>
      </c>
      <c r="G28" s="9">
        <f t="shared" ca="1" si="135"/>
        <v>-12570.90039855324</v>
      </c>
      <c r="H28" s="9">
        <f t="shared" ca="1" si="135"/>
        <v>-9798.5921378917301</v>
      </c>
      <c r="I28" s="9">
        <f t="shared" ca="1" si="135"/>
        <v>-7024.0643153496585</v>
      </c>
      <c r="J28" s="9">
        <f t="shared" ca="1" si="135"/>
        <v>-4247.2918919177482</v>
      </c>
      <c r="K28" s="9">
        <f t="shared" ca="1" si="135"/>
        <v>-1468.2497892244664</v>
      </c>
      <c r="L28" s="9">
        <f t="shared" ca="1" si="135"/>
        <v>1313.0871107052742</v>
      </c>
      <c r="M28" s="9">
        <f t="shared" ca="1" si="135"/>
        <v>4096.7439656922788</v>
      </c>
      <c r="N28" s="9">
        <f t="shared" ca="1" si="135"/>
        <v>6882.7459736454857</v>
      </c>
      <c r="O28" s="10">
        <f ca="1">SUM(C28:N28)</f>
        <v>-80753.95224678269</v>
      </c>
      <c r="P28" s="9">
        <f ca="1">P23-P26</f>
        <v>-13183.881627194991</v>
      </c>
      <c r="Q28" s="9">
        <f t="shared" ref="Q28:AA28" ca="1" si="136">Q23-Q26</f>
        <v>-9351.4468913474957</v>
      </c>
      <c r="R28" s="9">
        <f t="shared" ca="1" si="136"/>
        <v>-2240.5743610332752</v>
      </c>
      <c r="S28" s="9">
        <f t="shared" ca="1" si="136"/>
        <v>1796.8495621594675</v>
      </c>
      <c r="T28" s="9">
        <f t="shared" ca="1" si="136"/>
        <v>5836.8641255018847</v>
      </c>
      <c r="U28" s="9">
        <f t="shared" ca="1" si="136"/>
        <v>9879.7545966017806</v>
      </c>
      <c r="V28" s="9">
        <f t="shared" ca="1" si="136"/>
        <v>43714.065145475113</v>
      </c>
      <c r="W28" s="9">
        <f t="shared" ca="1" si="136"/>
        <v>51118.118865289318</v>
      </c>
      <c r="X28" s="9">
        <f t="shared" ca="1" si="136"/>
        <v>58512.759277216814</v>
      </c>
      <c r="Y28" s="9">
        <f t="shared" ca="1" si="136"/>
        <v>65870.974563449141</v>
      </c>
      <c r="Z28" s="9">
        <f t="shared" ca="1" si="136"/>
        <v>73229.637679426902</v>
      </c>
      <c r="AA28" s="9">
        <f t="shared" ca="1" si="136"/>
        <v>80588.795048023487</v>
      </c>
      <c r="AB28" s="10">
        <f ca="1">SUM(P28:AA28)</f>
        <v>365771.91598356818</v>
      </c>
      <c r="AC28" s="9">
        <f ca="1">AC23-AC26</f>
        <v>86184.4930949111</v>
      </c>
      <c r="AD28" s="9">
        <f t="shared" ref="AD28:AN28" ca="1" si="137">AD23-AD26</f>
        <v>93546.24824885113</v>
      </c>
      <c r="AE28" s="9">
        <f t="shared" ca="1" si="137"/>
        <v>101979.32311698407</v>
      </c>
      <c r="AF28" s="9">
        <f t="shared" ca="1" si="137"/>
        <v>110413.06694430753</v>
      </c>
      <c r="AG28" s="9">
        <f t="shared" ca="1" si="137"/>
        <v>118847.53287156712</v>
      </c>
      <c r="AH28" s="9">
        <f t="shared" ca="1" si="137"/>
        <v>127282.77404368951</v>
      </c>
      <c r="AI28" s="9">
        <f t="shared" ca="1" si="137"/>
        <v>154306.46095581859</v>
      </c>
      <c r="AJ28" s="9">
        <f t="shared" ca="1" si="137"/>
        <v>163588.18082083139</v>
      </c>
      <c r="AK28" s="9">
        <f t="shared" ca="1" si="137"/>
        <v>172870.49056997517</v>
      </c>
      <c r="AL28" s="9">
        <f t="shared" ca="1" si="137"/>
        <v>182153.91000045749</v>
      </c>
      <c r="AM28" s="9">
        <f t="shared" ca="1" si="137"/>
        <v>191438.49756942253</v>
      </c>
      <c r="AN28" s="9">
        <f t="shared" ca="1" si="137"/>
        <v>200724.31174095004</v>
      </c>
      <c r="AO28" s="10">
        <f ca="1">SUM(AC28:AN28)</f>
        <v>1703335.2899777654</v>
      </c>
      <c r="AP28" s="9">
        <f ca="1">AP23-AP26</f>
        <v>190331.7859864207</v>
      </c>
      <c r="AQ28" s="9">
        <f t="shared" ref="AQ28:BA28" ca="1" si="138">AQ23-AQ26</f>
        <v>204219.96180571488</v>
      </c>
      <c r="AR28" s="9">
        <f t="shared" ca="1" si="138"/>
        <v>214237.78399762959</v>
      </c>
      <c r="AS28" s="9">
        <f t="shared" ca="1" si="138"/>
        <v>224255.93080909736</v>
      </c>
      <c r="AT28" s="9">
        <f t="shared" ca="1" si="138"/>
        <v>234274.46529421504</v>
      </c>
      <c r="AU28" s="9">
        <f t="shared" ca="1" si="138"/>
        <v>244293.45050910872</v>
      </c>
      <c r="AV28" s="9">
        <f t="shared" ca="1" si="138"/>
        <v>285760.28099461115</v>
      </c>
      <c r="AW28" s="9">
        <f t="shared" ca="1" si="138"/>
        <v>296825.93972252007</v>
      </c>
      <c r="AX28" s="9">
        <f t="shared" ca="1" si="138"/>
        <v>307891.96469406044</v>
      </c>
      <c r="AY28" s="9">
        <f t="shared" ca="1" si="138"/>
        <v>318958.8960917865</v>
      </c>
      <c r="AZ28" s="9">
        <f t="shared" ca="1" si="138"/>
        <v>330026.80352991691</v>
      </c>
      <c r="BA28" s="9">
        <f t="shared" ca="1" si="138"/>
        <v>341095.75662833545</v>
      </c>
      <c r="BB28" s="10">
        <f ca="1">SUM(AP28:BA28)</f>
        <v>3192173.020063417</v>
      </c>
      <c r="BC28" s="9">
        <f ca="1">BC23-BC26</f>
        <v>324011.12700135924</v>
      </c>
      <c r="BD28" s="9">
        <f t="shared" ref="BD28:BN28" ca="1" si="139">BD23-BD26</f>
        <v>335790.62653921609</v>
      </c>
      <c r="BE28" s="9">
        <f t="shared" ca="1" si="139"/>
        <v>348885.34672465507</v>
      </c>
      <c r="BF28" s="9">
        <f t="shared" ca="1" si="139"/>
        <v>361982.52224144049</v>
      </c>
      <c r="BG28" s="9">
        <f t="shared" ca="1" si="139"/>
        <v>375082.23666768469</v>
      </c>
      <c r="BH28" s="9">
        <f t="shared" ca="1" si="139"/>
        <v>388184.57359684556</v>
      </c>
      <c r="BI28" s="9">
        <f t="shared" ca="1" si="139"/>
        <v>401419.21607292612</v>
      </c>
      <c r="BJ28" s="9">
        <f t="shared" ca="1" si="139"/>
        <v>414530.49416478997</v>
      </c>
      <c r="BK28" s="9">
        <f t="shared" ca="1" si="139"/>
        <v>427644.64644724026</v>
      </c>
      <c r="BL28" s="9">
        <f t="shared" ca="1" si="139"/>
        <v>440761.75660187646</v>
      </c>
      <c r="BM28" s="9">
        <f t="shared" ca="1" si="139"/>
        <v>453881.90832826134</v>
      </c>
      <c r="BN28" s="9">
        <f t="shared" ca="1" si="139"/>
        <v>467005.18534444441</v>
      </c>
      <c r="BO28" s="10">
        <f ca="1">SUM(BC28:BN28)</f>
        <v>4739179.6397307403</v>
      </c>
      <c r="BP28" s="9">
        <f ca="1">BP23-BP26</f>
        <v>533993.12001468102</v>
      </c>
      <c r="BQ28" s="9">
        <f t="shared" ref="BQ28:CA28" ca="1" si="140">BQ23-BQ26</f>
        <v>548455.79299976549</v>
      </c>
      <c r="BR28" s="9">
        <f t="shared" ca="1" si="140"/>
        <v>561192.0735626024</v>
      </c>
      <c r="BS28" s="9">
        <f t="shared" ca="1" si="140"/>
        <v>572691.53587102098</v>
      </c>
      <c r="BT28" s="9">
        <f t="shared" ca="1" si="140"/>
        <v>584194.86720038508</v>
      </c>
      <c r="BU28" s="9">
        <f t="shared" ca="1" si="140"/>
        <v>595702.14110636245</v>
      </c>
      <c r="BV28" s="9">
        <f t="shared" ca="1" si="140"/>
        <v>607384.70330863586</v>
      </c>
      <c r="BW28" s="9">
        <f t="shared" ca="1" si="140"/>
        <v>618902.97719452647</v>
      </c>
      <c r="BX28" s="9">
        <f t="shared" ca="1" si="140"/>
        <v>630425.41554140963</v>
      </c>
      <c r="BY28" s="9">
        <f t="shared" ca="1" si="140"/>
        <v>641952.09202252515</v>
      </c>
      <c r="BZ28" s="9">
        <f t="shared" ca="1" si="140"/>
        <v>653483.08033714094</v>
      </c>
      <c r="CA28" s="9">
        <f t="shared" ca="1" si="140"/>
        <v>665018.45421101269</v>
      </c>
      <c r="CB28" s="10">
        <f ca="1">SUM(BP28:CA28)</f>
        <v>7213396.253370068</v>
      </c>
      <c r="CC28" s="9">
        <f ca="1">CC23-CC26</f>
        <v>748315.5214400054</v>
      </c>
      <c r="CD28" s="9">
        <f t="shared" ref="CD28:CN28" ca="1" si="141">CD23-CD26</f>
        <v>761032.1704594352</v>
      </c>
      <c r="CE28" s="9">
        <f t="shared" ca="1" si="141"/>
        <v>770478.70159400173</v>
      </c>
      <c r="CF28" s="9">
        <f t="shared" ca="1" si="141"/>
        <v>779930.57905984169</v>
      </c>
      <c r="CG28" s="9">
        <f t="shared" ca="1" si="141"/>
        <v>789387.65511027467</v>
      </c>
      <c r="CH28" s="9">
        <f t="shared" ca="1" si="141"/>
        <v>798849.9905372439</v>
      </c>
      <c r="CI28" s="9">
        <f t="shared" ca="1" si="141"/>
        <v>814774.34884102503</v>
      </c>
      <c r="CJ28" s="9">
        <f t="shared" ca="1" si="141"/>
        <v>824285.91460145684</v>
      </c>
      <c r="CK28" s="9">
        <f t="shared" ca="1" si="141"/>
        <v>833802.87603316549</v>
      </c>
      <c r="CL28" s="9">
        <f t="shared" ca="1" si="141"/>
        <v>843325.29395565984</v>
      </c>
      <c r="CM28" s="9">
        <f t="shared" ca="1" si="141"/>
        <v>852853.22922217147</v>
      </c>
      <c r="CN28" s="9">
        <f t="shared" ca="1" si="141"/>
        <v>862386.74272003421</v>
      </c>
      <c r="CO28" s="10">
        <f ca="1">SUM(CC28:CN28)</f>
        <v>9679423.023574315</v>
      </c>
      <c r="CP28" s="19">
        <f ca="1">CP23-CP26</f>
        <v>960376.11836285936</v>
      </c>
      <c r="CQ28" s="19">
        <f t="shared" ref="CQ28:DA28" ca="1" si="142">CQ23-CQ26</f>
        <v>970887.34566109045</v>
      </c>
      <c r="CR28" s="19">
        <f t="shared" ca="1" si="142"/>
        <v>981392.88187692908</v>
      </c>
      <c r="CS28" s="19">
        <f t="shared" ca="1" si="142"/>
        <v>991904.80055695679</v>
      </c>
      <c r="CT28" s="19">
        <f t="shared" ca="1" si="142"/>
        <v>1002423.1687691206</v>
      </c>
      <c r="CU28" s="19">
        <f t="shared" ca="1" si="142"/>
        <v>1012948.0536212601</v>
      </c>
      <c r="CV28" s="19">
        <f t="shared" ca="1" si="142"/>
        <v>1023718.4624806058</v>
      </c>
      <c r="CW28" s="19">
        <f t="shared" ca="1" si="142"/>
        <v>1034260.0167924677</v>
      </c>
      <c r="CX28" s="19">
        <f t="shared" ca="1" si="142"/>
        <v>1044808.2899366787</v>
      </c>
      <c r="CY28" s="19">
        <f t="shared" ca="1" si="142"/>
        <v>1055363.3491976196</v>
      </c>
      <c r="CZ28" s="19">
        <f t="shared" ca="1" si="142"/>
        <v>1065925.2619016645</v>
      </c>
      <c r="DA28" s="19">
        <f t="shared" ca="1" si="142"/>
        <v>1076494.0954175997</v>
      </c>
      <c r="DB28" s="10">
        <f ca="1">SUM(CP28:DA28)</f>
        <v>12220501.844574854</v>
      </c>
    </row>
    <row r="29" spans="2:106" s="13" customFormat="1">
      <c r="B29" s="37" t="s">
        <v>18</v>
      </c>
      <c r="C29" s="11">
        <f t="shared" ref="C29:AH29" ca="1" si="143">IFERROR(C28/C6,0)</f>
        <v>0</v>
      </c>
      <c r="D29" s="11">
        <f t="shared" ca="1" si="143"/>
        <v>0</v>
      </c>
      <c r="E29" s="11">
        <f t="shared" ca="1" si="143"/>
        <v>-1.7156370808678503</v>
      </c>
      <c r="F29" s="11">
        <f t="shared" ca="1" si="143"/>
        <v>-0.72711073918005686</v>
      </c>
      <c r="G29" s="11">
        <f t="shared" ca="1" si="143"/>
        <v>-0.39770824753701889</v>
      </c>
      <c r="H29" s="11">
        <f t="shared" ca="1" si="143"/>
        <v>-0.23279085220409446</v>
      </c>
      <c r="I29" s="11">
        <f t="shared" ca="1" si="143"/>
        <v>-0.13366669912285781</v>
      </c>
      <c r="J29" s="11">
        <f t="shared" ca="1" si="143"/>
        <v>-6.743850078858904E-2</v>
      </c>
      <c r="K29" s="11">
        <f t="shared" ca="1" si="143"/>
        <v>-2.0007417273452652E-2</v>
      </c>
      <c r="L29" s="11">
        <f t="shared" ca="1" si="143"/>
        <v>1.5675973517739222E-2</v>
      </c>
      <c r="M29" s="11">
        <f t="shared" ca="1" si="143"/>
        <v>4.3528019095640247E-2</v>
      </c>
      <c r="N29" s="11">
        <f t="shared" ca="1" si="143"/>
        <v>6.5898529685640278E-2</v>
      </c>
      <c r="O29" s="12">
        <f t="shared" ca="1" si="143"/>
        <v>-0.14005141733613574</v>
      </c>
      <c r="P29" s="11">
        <f t="shared" ca="1" si="143"/>
        <v>-0.11489622516481111</v>
      </c>
      <c r="Q29" s="11">
        <f t="shared" ca="1" si="143"/>
        <v>-7.4798632233369772E-2</v>
      </c>
      <c r="R29" s="11">
        <f t="shared" ca="1" si="143"/>
        <v>-1.4620040643094268E-2</v>
      </c>
      <c r="S29" s="11">
        <f t="shared" ca="1" si="143"/>
        <v>1.0624932112050636E-2</v>
      </c>
      <c r="T29" s="11">
        <f t="shared" ca="1" si="143"/>
        <v>3.1560959340828323E-2</v>
      </c>
      <c r="U29" s="11">
        <f t="shared" ca="1" si="143"/>
        <v>4.9220873766508424E-2</v>
      </c>
      <c r="V29" s="11">
        <f t="shared" ca="1" si="143"/>
        <v>0.16196182751443161</v>
      </c>
      <c r="W29" s="11">
        <f t="shared" ca="1" si="143"/>
        <v>0.17658296383931357</v>
      </c>
      <c r="X29" s="11">
        <f t="shared" ca="1" si="143"/>
        <v>0.18935093523070501</v>
      </c>
      <c r="Y29" s="11">
        <f t="shared" ca="1" si="143"/>
        <v>0.20051971282303255</v>
      </c>
      <c r="Z29" s="11">
        <f t="shared" ca="1" si="143"/>
        <v>0.21046855614459878</v>
      </c>
      <c r="AA29" s="11">
        <f t="shared" ca="1" si="143"/>
        <v>0.21939511646964938</v>
      </c>
      <c r="AB29" s="12">
        <f t="shared" ca="1" si="143"/>
        <v>0.12789379896449357</v>
      </c>
      <c r="AC29" s="11">
        <f t="shared" ca="1" si="143"/>
        <v>0.22289443276447021</v>
      </c>
      <c r="AD29" s="11">
        <f t="shared" ca="1" si="143"/>
        <v>0.23043774993074084</v>
      </c>
      <c r="AE29" s="11">
        <f t="shared" ca="1" si="143"/>
        <v>0.23822196132223833</v>
      </c>
      <c r="AF29" s="11">
        <f t="shared" ca="1" si="143"/>
        <v>0.24527238287954375</v>
      </c>
      <c r="AG29" s="11">
        <f t="shared" ca="1" si="143"/>
        <v>0.25169446918974686</v>
      </c>
      <c r="AH29" s="11">
        <f t="shared" ca="1" si="143"/>
        <v>0.25757442237423389</v>
      </c>
      <c r="AI29" s="11">
        <f t="shared" ref="AI29:BN29" ca="1" si="144">IFERROR(AI28/AI6,0)</f>
        <v>0.27203252100930658</v>
      </c>
      <c r="AJ29" s="11">
        <f t="shared" ca="1" si="144"/>
        <v>0.27667617699892688</v>
      </c>
      <c r="AK29" s="11">
        <f t="shared" ca="1" si="144"/>
        <v>0.28098555520028329</v>
      </c>
      <c r="AL29" s="11">
        <f t="shared" ca="1" si="144"/>
        <v>0.28500022201723219</v>
      </c>
      <c r="AM29" s="11">
        <f t="shared" ca="1" si="144"/>
        <v>0.2887531704153864</v>
      </c>
      <c r="AN29" s="11">
        <f t="shared" ca="1" si="144"/>
        <v>0.2922726651860531</v>
      </c>
      <c r="AO29" s="12">
        <f t="shared" ca="1" si="144"/>
        <v>0.26615334402722901</v>
      </c>
      <c r="AP29" s="11">
        <f t="shared" ca="1" si="144"/>
        <v>0.26788473820563358</v>
      </c>
      <c r="AQ29" s="11">
        <f t="shared" ca="1" si="144"/>
        <v>0.27816533158420792</v>
      </c>
      <c r="AR29" s="11">
        <f t="shared" ca="1" si="144"/>
        <v>0.28153702414377835</v>
      </c>
      <c r="AS29" s="11">
        <f t="shared" ca="1" si="144"/>
        <v>0.28470400165889082</v>
      </c>
      <c r="AT29" s="11">
        <f t="shared" ca="1" si="144"/>
        <v>0.28768721755639948</v>
      </c>
      <c r="AU29" s="11">
        <f t="shared" ca="1" si="144"/>
        <v>0.29050487523101942</v>
      </c>
      <c r="AV29" s="11">
        <f t="shared" ca="1" si="144"/>
        <v>0.29969362223816337</v>
      </c>
      <c r="AW29" s="11">
        <f t="shared" ca="1" si="144"/>
        <v>0.30208531184325066</v>
      </c>
      <c r="AX29" s="11">
        <f t="shared" ca="1" si="144"/>
        <v>0.30436173252631787</v>
      </c>
      <c r="AY29" s="11">
        <f t="shared" ca="1" si="144"/>
        <v>0.30653346778494317</v>
      </c>
      <c r="AZ29" s="11">
        <f t="shared" ca="1" si="144"/>
        <v>0.30860947016956547</v>
      </c>
      <c r="BA29" s="11">
        <f t="shared" ca="1" si="144"/>
        <v>0.31059771072925357</v>
      </c>
      <c r="BB29" s="12">
        <f t="shared" ca="1" si="144"/>
        <v>0.29545140907294659</v>
      </c>
      <c r="BC29" s="11">
        <f t="shared" ca="1" si="144"/>
        <v>0.27346639893927804</v>
      </c>
      <c r="BD29" s="11">
        <f t="shared" ca="1" si="144"/>
        <v>0.27638217560364059</v>
      </c>
      <c r="BE29" s="11">
        <f t="shared" ca="1" si="144"/>
        <v>0.27940522123700418</v>
      </c>
      <c r="BF29" s="11">
        <f t="shared" ca="1" si="144"/>
        <v>0.28228975386636823</v>
      </c>
      <c r="BG29" s="11">
        <f t="shared" ca="1" si="144"/>
        <v>0.28504696802908763</v>
      </c>
      <c r="BH29" s="11">
        <f t="shared" ca="1" si="144"/>
        <v>0.28768689415260018</v>
      </c>
      <c r="BI29" s="11">
        <f t="shared" ca="1" si="144"/>
        <v>0.29027599822663946</v>
      </c>
      <c r="BJ29" s="11">
        <f t="shared" ca="1" si="144"/>
        <v>0.29270742381351167</v>
      </c>
      <c r="BK29" s="11">
        <f t="shared" ca="1" si="144"/>
        <v>0.29504604458431211</v>
      </c>
      <c r="BL29" s="11">
        <f t="shared" ca="1" si="144"/>
        <v>0.29729850827131465</v>
      </c>
      <c r="BM29" s="11">
        <f t="shared" ca="1" si="144"/>
        <v>0.29947085097789072</v>
      </c>
      <c r="BN29" s="11">
        <f t="shared" ca="1" si="144"/>
        <v>0.30156856597157855</v>
      </c>
      <c r="BO29" s="12">
        <f t="shared" ref="BO29:CT29" ca="1" si="145">IFERROR(BO28/BO6,0)</f>
        <v>0.28912940009227434</v>
      </c>
      <c r="BP29" s="11">
        <f t="shared" ca="1" si="145"/>
        <v>0.30711083541364259</v>
      </c>
      <c r="BQ29" s="11">
        <f t="shared" ca="1" si="145"/>
        <v>0.30901772965739677</v>
      </c>
      <c r="BR29" s="11">
        <f t="shared" ca="1" si="145"/>
        <v>0.31130047004222106</v>
      </c>
      <c r="BS29" s="11">
        <f t="shared" ca="1" si="145"/>
        <v>0.31284992963464286</v>
      </c>
      <c r="BT29" s="11">
        <f t="shared" ca="1" si="145"/>
        <v>0.31436683486612688</v>
      </c>
      <c r="BU29" s="11">
        <f t="shared" ca="1" si="145"/>
        <v>0.31585280092277179</v>
      </c>
      <c r="BV29" s="11">
        <f t="shared" ca="1" si="145"/>
        <v>0.3173609710679714</v>
      </c>
      <c r="BW29" s="11">
        <f t="shared" ca="1" si="145"/>
        <v>0.31878955900556055</v>
      </c>
      <c r="BX29" s="11">
        <f t="shared" ca="1" si="145"/>
        <v>0.32019147957928101</v>
      </c>
      <c r="BY29" s="11">
        <f t="shared" ca="1" si="145"/>
        <v>0.32156798857036201</v>
      </c>
      <c r="BZ29" s="11">
        <f t="shared" ca="1" si="145"/>
        <v>0.32292026805155899</v>
      </c>
      <c r="CA29" s="11">
        <f t="shared" ca="1" si="145"/>
        <v>0.32424943173170234</v>
      </c>
      <c r="CB29" s="12">
        <f t="shared" ca="1" si="145"/>
        <v>0.31656667469543992</v>
      </c>
      <c r="CC29" s="11">
        <f t="shared" ca="1" si="145"/>
        <v>0.32750585065426258</v>
      </c>
      <c r="CD29" s="11">
        <f t="shared" ca="1" si="145"/>
        <v>0.32877705044230054</v>
      </c>
      <c r="CE29" s="11">
        <f t="shared" ca="1" si="145"/>
        <v>0.32988232717443827</v>
      </c>
      <c r="CF29" s="11">
        <f t="shared" ca="1" si="145"/>
        <v>0.33097761718556085</v>
      </c>
      <c r="CG29" s="11">
        <f t="shared" ca="1" si="145"/>
        <v>0.33206317474888741</v>
      </c>
      <c r="CH29" s="11">
        <f t="shared" ca="1" si="145"/>
        <v>0.33313933081975489</v>
      </c>
      <c r="CI29" s="11">
        <f t="shared" ca="1" si="145"/>
        <v>0.33683760409404417</v>
      </c>
      <c r="CJ29" s="11">
        <f t="shared" ca="1" si="145"/>
        <v>0.33788900733551297</v>
      </c>
      <c r="CK29" s="11">
        <f t="shared" ca="1" si="145"/>
        <v>0.33893207926441909</v>
      </c>
      <c r="CL29" s="11">
        <f t="shared" ca="1" si="145"/>
        <v>0.33996709904619793</v>
      </c>
      <c r="CM29" s="11">
        <f t="shared" ca="1" si="145"/>
        <v>0.34099433552287528</v>
      </c>
      <c r="CN29" s="11">
        <f t="shared" ca="1" si="145"/>
        <v>0.34201404769263938</v>
      </c>
      <c r="CO29" s="12">
        <f t="shared" ca="1" si="145"/>
        <v>0.33506103121178588</v>
      </c>
      <c r="CP29" s="20">
        <f t="shared" ca="1" si="145"/>
        <v>0.34363173132540004</v>
      </c>
      <c r="CQ29" s="20">
        <f t="shared" ca="1" si="145"/>
        <v>0.34463824210980198</v>
      </c>
      <c r="CR29" s="20">
        <f t="shared" ca="1" si="145"/>
        <v>0.34563371025367506</v>
      </c>
      <c r="CS29" s="20">
        <f t="shared" ca="1" si="145"/>
        <v>0.34662265418643845</v>
      </c>
      <c r="CT29" s="20">
        <f t="shared" ca="1" si="145"/>
        <v>0.34760528853406275</v>
      </c>
      <c r="CU29" s="20">
        <f t="shared" ref="CU29:DB29" ca="1" si="146">IFERROR(CU28/CU6,0)</f>
        <v>0.34858182050715547</v>
      </c>
      <c r="CV29" s="20">
        <f t="shared" ca="1" si="146"/>
        <v>0.34959601741714558</v>
      </c>
      <c r="CW29" s="20">
        <f t="shared" ca="1" si="146"/>
        <v>0.35056138877613935</v>
      </c>
      <c r="CX29" s="20">
        <f t="shared" ca="1" si="146"/>
        <v>0.35152123216877706</v>
      </c>
      <c r="CY29" s="20">
        <f t="shared" ca="1" si="146"/>
        <v>0.35247572837093838</v>
      </c>
      <c r="CZ29" s="20">
        <f t="shared" ca="1" si="146"/>
        <v>0.35342505219784898</v>
      </c>
      <c r="DA29" s="20">
        <f t="shared" ca="1" si="146"/>
        <v>0.35436937275340341</v>
      </c>
      <c r="DB29" s="12">
        <f t="shared" ca="1" si="146"/>
        <v>0.34914342140322663</v>
      </c>
    </row>
    <row r="30" spans="2:106" s="28" customFormat="1">
      <c r="B30" s="26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</row>
    <row r="31" spans="2:106">
      <c r="N31" s="28"/>
      <c r="O31" s="21"/>
      <c r="AA31" s="28"/>
      <c r="AB31" s="21"/>
      <c r="AN31" s="28"/>
      <c r="AO31" s="21"/>
      <c r="BA31" s="28"/>
      <c r="BB31" s="21"/>
      <c r="BN31" s="28"/>
      <c r="BO31" s="21"/>
      <c r="CA31" s="28"/>
      <c r="CB31" s="21"/>
      <c r="CN31" s="28"/>
      <c r="CO31" s="21"/>
      <c r="DA31" s="28"/>
      <c r="DB31" s="21"/>
    </row>
    <row r="32" spans="2:106">
      <c r="O32" s="21"/>
      <c r="AB32" s="21"/>
      <c r="AO32" s="21"/>
      <c r="BB32" s="21"/>
      <c r="BO32" s="21"/>
      <c r="CB32" s="21"/>
      <c r="CO32" s="21"/>
      <c r="DB32" s="21"/>
    </row>
    <row r="33" s="21" customFormat="1"/>
    <row r="34" s="21" customFormat="1"/>
    <row r="35" s="21" customFormat="1"/>
    <row r="36" s="21" customFormat="1"/>
    <row r="37" s="21" customFormat="1"/>
  </sheetData>
  <sheetProtection formatColumns="0" formatRows="0" selectLockedCells="1"/>
  <phoneticPr fontId="2" type="noConversion"/>
  <pageMargins left="0.25" right="0.25" top="0.75" bottom="0.75" header="0.3" footer="0.3"/>
  <pageSetup paperSize="9" scale="52" orientation="landscape" r:id="rId1"/>
  <headerFooter alignWithMargins="0"/>
  <cellWatches>
    <cellWatch r="O28"/>
    <cellWatch r="O6"/>
    <cellWatch r="O11"/>
    <cellWatch r="O25"/>
  </cellWatches>
  <ignoredErrors>
    <ignoredError sqref="O6:DB3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184B71"/>
  </sheetPr>
  <dimension ref="B2:DC67"/>
  <sheetViews>
    <sheetView showGridLines="0" zoomScale="90" zoomScaleNormal="90" workbookViewId="0">
      <pane xSplit="2" ySplit="4" topLeftCell="C5" activePane="bottomRight" state="frozen"/>
      <selection activeCell="CO42" sqref="CO42"/>
      <selection pane="topRight" activeCell="CO42" sqref="CO42"/>
      <selection pane="bottomLeft" activeCell="CO42" sqref="CO42"/>
      <selection pane="bottomRight" activeCell="CO42" sqref="CO42"/>
    </sheetView>
  </sheetViews>
  <sheetFormatPr defaultColWidth="9.109375" defaultRowHeight="13.2" outlineLevelRow="1" outlineLevelCol="1"/>
  <cols>
    <col min="1" max="1" width="5.44140625" style="21" customWidth="1"/>
    <col min="2" max="2" width="41.109375" style="21" customWidth="1"/>
    <col min="3" max="3" width="11.33203125" style="28" hidden="1" customWidth="1"/>
    <col min="4" max="15" width="11.33203125" style="21" hidden="1" customWidth="1" outlineLevel="1"/>
    <col min="16" max="16" width="11.33203125" style="21" customWidth="1" collapsed="1"/>
    <col min="17" max="28" width="11.33203125" style="21" hidden="1" customWidth="1" outlineLevel="1"/>
    <col min="29" max="29" width="11.33203125" style="21" customWidth="1" collapsed="1"/>
    <col min="30" max="41" width="11.33203125" style="21" hidden="1" customWidth="1" outlineLevel="1"/>
    <col min="42" max="42" width="11.33203125" style="21" customWidth="1" collapsed="1"/>
    <col min="43" max="54" width="11.33203125" style="21" hidden="1" customWidth="1" outlineLevel="1"/>
    <col min="55" max="55" width="11.33203125" style="21" customWidth="1" collapsed="1"/>
    <col min="56" max="67" width="11.33203125" style="21" hidden="1" customWidth="1" outlineLevel="1"/>
    <col min="68" max="68" width="11.33203125" style="21" customWidth="1" collapsed="1"/>
    <col min="69" max="80" width="11.33203125" style="21" hidden="1" customWidth="1" outlineLevel="1"/>
    <col min="81" max="81" width="11.33203125" style="21" customWidth="1" collapsed="1"/>
    <col min="82" max="93" width="11.33203125" style="21" hidden="1" customWidth="1" outlineLevel="1"/>
    <col min="94" max="94" width="11.33203125" style="21" customWidth="1" collapsed="1"/>
    <col min="95" max="106" width="11.33203125" style="21" hidden="1" customWidth="1" outlineLevel="1"/>
    <col min="107" max="107" width="11.33203125" style="21" customWidth="1" collapsed="1"/>
    <col min="108" max="16384" width="9.109375" style="21"/>
  </cols>
  <sheetData>
    <row r="2" spans="2:107" s="229" customFormat="1" ht="14.4" thickBot="1">
      <c r="B2" s="227" t="str">
        <f>LEFT(Assumptions!$B$2,FIND("Budget",Assumptions!$B$2)-1)&amp;"Balance Sheet "&amp;RIGHT(Assumptions!$B$2,9)</f>
        <v>SUPA Balance Sheet 2026-2033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8"/>
      <c r="AM2" s="228"/>
      <c r="AN2" s="228"/>
      <c r="AO2" s="228"/>
      <c r="AP2" s="228"/>
      <c r="AQ2" s="228"/>
      <c r="AR2" s="228"/>
      <c r="AS2" s="228"/>
      <c r="AT2" s="228"/>
      <c r="AU2" s="228"/>
      <c r="AV2" s="228"/>
      <c r="AW2" s="228"/>
      <c r="AX2" s="228"/>
      <c r="AY2" s="228"/>
      <c r="AZ2" s="228"/>
      <c r="BA2" s="228"/>
      <c r="BB2" s="228"/>
      <c r="BC2" s="228"/>
      <c r="BD2" s="228"/>
      <c r="BE2" s="228"/>
      <c r="BF2" s="228"/>
      <c r="BG2" s="228"/>
      <c r="BH2" s="228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  <c r="CC2" s="228"/>
      <c r="CD2" s="228"/>
      <c r="CE2" s="228"/>
      <c r="CF2" s="228"/>
      <c r="CG2" s="228"/>
      <c r="CH2" s="228"/>
      <c r="CI2" s="228"/>
      <c r="CJ2" s="228"/>
      <c r="CK2" s="228"/>
      <c r="CL2" s="228"/>
      <c r="CM2" s="228"/>
      <c r="CN2" s="228"/>
      <c r="CO2" s="228"/>
      <c r="CP2" s="228"/>
      <c r="CQ2" s="228"/>
      <c r="CR2" s="228"/>
      <c r="CS2" s="228"/>
      <c r="CT2" s="228"/>
      <c r="CU2" s="228"/>
      <c r="CV2" s="228"/>
      <c r="CW2" s="228"/>
      <c r="CX2" s="228"/>
      <c r="CY2" s="228"/>
      <c r="CZ2" s="228"/>
      <c r="DA2" s="228"/>
      <c r="DB2" s="228"/>
      <c r="DC2" s="228"/>
    </row>
    <row r="3" spans="2:107" s="218" customFormat="1" ht="10.5" customHeight="1" thickTop="1"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</row>
    <row r="4" spans="2:107" s="218" customFormat="1">
      <c r="B4" s="318" t="s">
        <v>10</v>
      </c>
      <c r="C4" s="43">
        <f>P4-1</f>
        <v>2025</v>
      </c>
      <c r="D4" s="42">
        <f>PL!C4</f>
        <v>46053</v>
      </c>
      <c r="E4" s="42">
        <f>PL!D4</f>
        <v>46081</v>
      </c>
      <c r="F4" s="42">
        <f>PL!E4</f>
        <v>46112</v>
      </c>
      <c r="G4" s="42">
        <f>PL!F4</f>
        <v>46142</v>
      </c>
      <c r="H4" s="42">
        <f>PL!G4</f>
        <v>46173</v>
      </c>
      <c r="I4" s="42">
        <f>PL!H4</f>
        <v>46203</v>
      </c>
      <c r="J4" s="42">
        <f>PL!I4</f>
        <v>46234</v>
      </c>
      <c r="K4" s="42">
        <f>PL!J4</f>
        <v>46265</v>
      </c>
      <c r="L4" s="42">
        <f>PL!K4</f>
        <v>46295</v>
      </c>
      <c r="M4" s="42">
        <f>PL!L4</f>
        <v>46326</v>
      </c>
      <c r="N4" s="42">
        <f>PL!M4</f>
        <v>46356</v>
      </c>
      <c r="O4" s="42">
        <f>PL!N4</f>
        <v>46387</v>
      </c>
      <c r="P4" s="43">
        <f>PL!O4</f>
        <v>2026</v>
      </c>
      <c r="Q4" s="42">
        <f>PL!P4</f>
        <v>46418</v>
      </c>
      <c r="R4" s="42">
        <f>PL!Q4</f>
        <v>46446</v>
      </c>
      <c r="S4" s="42">
        <f>PL!R4</f>
        <v>46477</v>
      </c>
      <c r="T4" s="42">
        <f>PL!S4</f>
        <v>46507</v>
      </c>
      <c r="U4" s="42">
        <f>PL!T4</f>
        <v>46538</v>
      </c>
      <c r="V4" s="42">
        <f>PL!U4</f>
        <v>46568</v>
      </c>
      <c r="W4" s="42">
        <f>PL!V4</f>
        <v>46599</v>
      </c>
      <c r="X4" s="42">
        <f>PL!W4</f>
        <v>46630</v>
      </c>
      <c r="Y4" s="42">
        <f>PL!X4</f>
        <v>46660</v>
      </c>
      <c r="Z4" s="42">
        <f>PL!Y4</f>
        <v>46691</v>
      </c>
      <c r="AA4" s="42">
        <f>PL!Z4</f>
        <v>46721</v>
      </c>
      <c r="AB4" s="42">
        <f>PL!AA4</f>
        <v>46752</v>
      </c>
      <c r="AC4" s="43">
        <f>PL!AB4</f>
        <v>2027</v>
      </c>
      <c r="AD4" s="42">
        <f>PL!AC4</f>
        <v>46783</v>
      </c>
      <c r="AE4" s="42">
        <f>PL!AD4</f>
        <v>46812</v>
      </c>
      <c r="AF4" s="42">
        <f>PL!AE4</f>
        <v>46843</v>
      </c>
      <c r="AG4" s="42">
        <f>PL!AF4</f>
        <v>46873</v>
      </c>
      <c r="AH4" s="42">
        <f>PL!AG4</f>
        <v>46904</v>
      </c>
      <c r="AI4" s="42">
        <f>PL!AH4</f>
        <v>46934</v>
      </c>
      <c r="AJ4" s="42">
        <f>PL!AI4</f>
        <v>46965</v>
      </c>
      <c r="AK4" s="42">
        <f>PL!AJ4</f>
        <v>46996</v>
      </c>
      <c r="AL4" s="42">
        <f>PL!AK4</f>
        <v>47026</v>
      </c>
      <c r="AM4" s="42">
        <f>PL!AL4</f>
        <v>47057</v>
      </c>
      <c r="AN4" s="42">
        <f>PL!AM4</f>
        <v>47087</v>
      </c>
      <c r="AO4" s="42">
        <f>PL!AN4</f>
        <v>47118</v>
      </c>
      <c r="AP4" s="43">
        <f>PL!AO4</f>
        <v>2028</v>
      </c>
      <c r="AQ4" s="42">
        <f>PL!AP4</f>
        <v>47149</v>
      </c>
      <c r="AR4" s="42">
        <f>PL!AQ4</f>
        <v>47177</v>
      </c>
      <c r="AS4" s="42">
        <f>PL!AR4</f>
        <v>47208</v>
      </c>
      <c r="AT4" s="42">
        <f>PL!AS4</f>
        <v>47238</v>
      </c>
      <c r="AU4" s="42">
        <f>PL!AT4</f>
        <v>47269</v>
      </c>
      <c r="AV4" s="42">
        <f>PL!AU4</f>
        <v>47299</v>
      </c>
      <c r="AW4" s="42">
        <f>PL!AV4</f>
        <v>47330</v>
      </c>
      <c r="AX4" s="42">
        <f>PL!AW4</f>
        <v>47361</v>
      </c>
      <c r="AY4" s="42">
        <f>PL!AX4</f>
        <v>47391</v>
      </c>
      <c r="AZ4" s="42">
        <f>PL!AY4</f>
        <v>47422</v>
      </c>
      <c r="BA4" s="42">
        <f>PL!AZ4</f>
        <v>47452</v>
      </c>
      <c r="BB4" s="42">
        <f>PL!BA4</f>
        <v>47483</v>
      </c>
      <c r="BC4" s="43">
        <f>PL!BB4</f>
        <v>2029</v>
      </c>
      <c r="BD4" s="42">
        <f>PL!BC4</f>
        <v>47514</v>
      </c>
      <c r="BE4" s="42">
        <f>PL!BD4</f>
        <v>47542</v>
      </c>
      <c r="BF4" s="42">
        <f>PL!BE4</f>
        <v>47573</v>
      </c>
      <c r="BG4" s="42">
        <f>PL!BF4</f>
        <v>47603</v>
      </c>
      <c r="BH4" s="42">
        <f>PL!BG4</f>
        <v>47634</v>
      </c>
      <c r="BI4" s="42">
        <f>PL!BH4</f>
        <v>47664</v>
      </c>
      <c r="BJ4" s="42">
        <f>PL!BI4</f>
        <v>47695</v>
      </c>
      <c r="BK4" s="42">
        <f>PL!BJ4</f>
        <v>47726</v>
      </c>
      <c r="BL4" s="42">
        <f>PL!BK4</f>
        <v>47756</v>
      </c>
      <c r="BM4" s="42">
        <f>PL!BL4</f>
        <v>47787</v>
      </c>
      <c r="BN4" s="42">
        <f>PL!BM4</f>
        <v>47817</v>
      </c>
      <c r="BO4" s="42">
        <f>PL!BN4</f>
        <v>47848</v>
      </c>
      <c r="BP4" s="43">
        <f>PL!BO4</f>
        <v>2030</v>
      </c>
      <c r="BQ4" s="42">
        <f>PL!BP4</f>
        <v>47879</v>
      </c>
      <c r="BR4" s="42">
        <f>PL!BQ4</f>
        <v>47907</v>
      </c>
      <c r="BS4" s="42">
        <f>PL!BR4</f>
        <v>47938</v>
      </c>
      <c r="BT4" s="42">
        <f>PL!BS4</f>
        <v>47968</v>
      </c>
      <c r="BU4" s="42">
        <f>PL!BT4</f>
        <v>47999</v>
      </c>
      <c r="BV4" s="42">
        <f>PL!BU4</f>
        <v>48029</v>
      </c>
      <c r="BW4" s="42">
        <f>PL!BV4</f>
        <v>48060</v>
      </c>
      <c r="BX4" s="42">
        <f>PL!BW4</f>
        <v>48091</v>
      </c>
      <c r="BY4" s="42">
        <f>PL!BX4</f>
        <v>48121</v>
      </c>
      <c r="BZ4" s="42">
        <f>PL!BY4</f>
        <v>48152</v>
      </c>
      <c r="CA4" s="42">
        <f>PL!BZ4</f>
        <v>48182</v>
      </c>
      <c r="CB4" s="42">
        <f>PL!CA4</f>
        <v>48213</v>
      </c>
      <c r="CC4" s="43">
        <f>PL!CB4</f>
        <v>2031</v>
      </c>
      <c r="CD4" s="42">
        <f>PL!CC4</f>
        <v>48244</v>
      </c>
      <c r="CE4" s="42">
        <f>PL!CD4</f>
        <v>48273</v>
      </c>
      <c r="CF4" s="42">
        <f>PL!CE4</f>
        <v>48304</v>
      </c>
      <c r="CG4" s="42">
        <f>PL!CF4</f>
        <v>48334</v>
      </c>
      <c r="CH4" s="42">
        <f>PL!CG4</f>
        <v>48365</v>
      </c>
      <c r="CI4" s="42">
        <f>PL!CH4</f>
        <v>48395</v>
      </c>
      <c r="CJ4" s="42">
        <f>PL!CI4</f>
        <v>48426</v>
      </c>
      <c r="CK4" s="42">
        <f>PL!CJ4</f>
        <v>48457</v>
      </c>
      <c r="CL4" s="42">
        <f>PL!CK4</f>
        <v>48487</v>
      </c>
      <c r="CM4" s="42">
        <f>PL!CL4</f>
        <v>48518</v>
      </c>
      <c r="CN4" s="42">
        <f>PL!CM4</f>
        <v>48548</v>
      </c>
      <c r="CO4" s="42">
        <f>PL!CN4</f>
        <v>48579</v>
      </c>
      <c r="CP4" s="43">
        <f>PL!CO4</f>
        <v>2032</v>
      </c>
      <c r="CQ4" s="42">
        <f>PL!CP4</f>
        <v>48610</v>
      </c>
      <c r="CR4" s="42">
        <f>PL!CQ4</f>
        <v>48638</v>
      </c>
      <c r="CS4" s="42">
        <f>PL!CR4</f>
        <v>48669</v>
      </c>
      <c r="CT4" s="42">
        <f>PL!CS4</f>
        <v>48699</v>
      </c>
      <c r="CU4" s="42">
        <f>PL!CT4</f>
        <v>48730</v>
      </c>
      <c r="CV4" s="42">
        <f>PL!CU4</f>
        <v>48760</v>
      </c>
      <c r="CW4" s="42">
        <f>PL!CV4</f>
        <v>48791</v>
      </c>
      <c r="CX4" s="42">
        <f>PL!CW4</f>
        <v>48822</v>
      </c>
      <c r="CY4" s="42">
        <f>PL!CX4</f>
        <v>48852</v>
      </c>
      <c r="CZ4" s="42">
        <f>PL!CY4</f>
        <v>48883</v>
      </c>
      <c r="DA4" s="42">
        <f>PL!CZ4</f>
        <v>48913</v>
      </c>
      <c r="DB4" s="42">
        <f>PL!DA4</f>
        <v>48944</v>
      </c>
      <c r="DC4" s="43">
        <f>PL!DB4</f>
        <v>2033</v>
      </c>
    </row>
    <row r="5" spans="2:107" s="259" customFormat="1">
      <c r="B5" s="283"/>
      <c r="C5" s="5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5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5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5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5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5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5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5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5"/>
    </row>
    <row r="6" spans="2:107" s="259" customFormat="1">
      <c r="B6" s="283" t="s">
        <v>101</v>
      </c>
      <c r="C6" s="294">
        <v>0</v>
      </c>
      <c r="D6" s="18">
        <f ca="1">CF!C35</f>
        <v>150000</v>
      </c>
      <c r="E6" s="18">
        <f ca="1">CF!D35</f>
        <v>83933.333333333343</v>
      </c>
      <c r="F6" s="18">
        <f ca="1">CF!E35</f>
        <v>65604.777777777781</v>
      </c>
      <c r="G6" s="18">
        <f ca="1">CF!F35</f>
        <v>45997.314537037033</v>
      </c>
      <c r="H6" s="18">
        <f ca="1">CF!G35</f>
        <v>30097.225116743823</v>
      </c>
      <c r="I6" s="18">
        <f ca="1">CF!H35</f>
        <v>17907.435599554854</v>
      </c>
      <c r="J6" s="18">
        <f ca="1">CF!I35</f>
        <v>9430.9054013108671</v>
      </c>
      <c r="K6" s="18">
        <f ca="1">CF!J35</f>
        <v>4670.627323198315</v>
      </c>
      <c r="L6" s="18">
        <f ca="1">CF!K35</f>
        <v>3629.6276042323607</v>
      </c>
      <c r="M6" s="18">
        <f ca="1">CF!L35</f>
        <v>6310.9659740616153</v>
      </c>
      <c r="N6" s="18">
        <f ca="1">CF!M35</f>
        <v>12717.735706095764</v>
      </c>
      <c r="O6" s="18">
        <f ca="1">CF!N35</f>
        <v>22853.06367095641</v>
      </c>
      <c r="P6" s="294">
        <f ca="1">O6</f>
        <v>22853.06367095641</v>
      </c>
      <c r="Q6" s="18">
        <f ca="1">CF!P35</f>
        <v>453386.77705691865</v>
      </c>
      <c r="R6" s="18">
        <f ca="1">CF!Q35</f>
        <v>358570.95897956647</v>
      </c>
      <c r="S6" s="18">
        <f ca="1">CF!R35</f>
        <v>273333.52649818879</v>
      </c>
      <c r="T6" s="18">
        <f ca="1">CF!S35</f>
        <v>193393.49258106807</v>
      </c>
      <c r="U6" s="18">
        <f ca="1">CF!T35</f>
        <v>118854.3114150706</v>
      </c>
      <c r="V6" s="18">
        <f ca="1">CF!U35</f>
        <v>49719.817543872967</v>
      </c>
      <c r="W6" s="18">
        <f ca="1">CF!V35</f>
        <v>118211.90440450645</v>
      </c>
      <c r="X6" s="18">
        <f ca="1">CF!W35</f>
        <v>190223.57494644693</v>
      </c>
      <c r="Y6" s="18">
        <f ca="1">CF!X35</f>
        <v>254931.88977921929</v>
      </c>
      <c r="Z6" s="18">
        <f ca="1">CF!Y35</f>
        <v>327067.86434266844</v>
      </c>
      <c r="AA6" s="18">
        <f ca="1">CF!Z35</f>
        <v>406631.94646653975</v>
      </c>
      <c r="AB6" s="18">
        <f ca="1">CF!AA35</f>
        <v>493624.63040345215</v>
      </c>
      <c r="AC6" s="294">
        <f ca="1">AB6</f>
        <v>493624.63040345215</v>
      </c>
      <c r="AD6" s="18">
        <f ca="1">CF!AC35</f>
        <v>588634.45683169656</v>
      </c>
      <c r="AE6" s="18">
        <f ca="1">CF!AD35</f>
        <v>688723.48285832547</v>
      </c>
      <c r="AF6" s="18">
        <f ca="1">CF!AE35</f>
        <v>797315.02819753182</v>
      </c>
      <c r="AG6" s="18">
        <f ca="1">CF!AF35</f>
        <v>914409.76180850598</v>
      </c>
      <c r="AH6" s="18">
        <f ca="1">CF!AG35</f>
        <v>1040008.4057911842</v>
      </c>
      <c r="AI6" s="18">
        <f ca="1">CF!AH35</f>
        <v>1174111.7353904292</v>
      </c>
      <c r="AJ6" s="18">
        <f ca="1">CF!AI35</f>
        <v>1335409.8630129143</v>
      </c>
      <c r="AK6" s="18">
        <f ca="1">CF!AJ35</f>
        <v>1505875.5438337456</v>
      </c>
      <c r="AL6" s="18">
        <f ca="1">CF!AK35</f>
        <v>1685694.3677370541</v>
      </c>
      <c r="AM6" s="18">
        <f ca="1">CF!AL35</f>
        <v>1874867.4444041783</v>
      </c>
      <c r="AN6" s="18">
        <f ca="1">CF!AM35</f>
        <v>2073395.9419736008</v>
      </c>
      <c r="AO6" s="18">
        <f ca="1">CF!AN35</f>
        <v>2281281.0870478842</v>
      </c>
      <c r="AP6" s="294">
        <f ca="1">AO6</f>
        <v>2281281.0870478842</v>
      </c>
      <c r="AQ6" s="18">
        <f ca="1">CF!AP35</f>
        <v>4338417.3730343049</v>
      </c>
      <c r="AR6" s="18">
        <f ca="1">CF!AQ35</f>
        <v>4383273.1681733532</v>
      </c>
      <c r="AS6" s="18">
        <f ca="1">CF!AR35</f>
        <v>4438217.618837649</v>
      </c>
      <c r="AT6" s="18">
        <f ca="1">CF!AS35</f>
        <v>4503251.0496467464</v>
      </c>
      <c r="AU6" s="18">
        <f ca="1">CF!AT35</f>
        <v>4578373.8482742943</v>
      </c>
      <c r="AV6" s="18">
        <f ca="1">CF!AU35</f>
        <v>4663586.4654500699</v>
      </c>
      <c r="AW6" s="18">
        <f ca="1">CF!AV35</f>
        <v>4790440.4464446809</v>
      </c>
      <c r="AX6" s="18">
        <f ca="1">CF!AW35</f>
        <v>4928243.6361672012</v>
      </c>
      <c r="AY6" s="18">
        <f ca="1">CF!AX35</f>
        <v>5077185.1008612616</v>
      </c>
      <c r="AZ6" s="18">
        <f ca="1">CF!AY35</f>
        <v>5237265.7469530478</v>
      </c>
      <c r="BA6" s="18">
        <f ca="1">CF!AZ35</f>
        <v>5408486.5504829651</v>
      </c>
      <c r="BB6" s="18">
        <f ca="1">CF!BA35</f>
        <v>5590848.5571113005</v>
      </c>
      <c r="BC6" s="294">
        <f ca="1">BB6</f>
        <v>5590848.5571113005</v>
      </c>
      <c r="BD6" s="18">
        <f ca="1">CF!BC35</f>
        <v>5959024.3924459927</v>
      </c>
      <c r="BE6" s="18">
        <f ca="1">CF!BD35</f>
        <v>6324099.6300963201</v>
      </c>
      <c r="BF6" s="18">
        <f ca="1">CF!BE35</f>
        <v>6702547.3657098636</v>
      </c>
      <c r="BG6" s="18">
        <f ca="1">CF!BF35</f>
        <v>7094370.0546179712</v>
      </c>
      <c r="BH6" s="18">
        <f ca="1">CF!BG35</f>
        <v>7499570.2357301004</v>
      </c>
      <c r="BI6" s="18">
        <f ca="1">CF!BH35</f>
        <v>7918150.5315491678</v>
      </c>
      <c r="BJ6" s="18">
        <f ca="1">CF!BI35</f>
        <v>8350243.2476220941</v>
      </c>
      <c r="BK6" s="18">
        <f ca="1">CF!BJ35</f>
        <v>8795725.0195646621</v>
      </c>
      <c r="BL6" s="18">
        <f ca="1">CF!BK35</f>
        <v>9254598.7215674575</v>
      </c>
      <c r="BM6" s="18">
        <f ca="1">CF!BL35</f>
        <v>9726867.3115026671</v>
      </c>
      <c r="BN6" s="18">
        <f ca="1">CF!BM35</f>
        <v>10212533.83094204</v>
      </c>
      <c r="BO6" s="18">
        <f ca="1">CF!BN35</f>
        <v>10711601.405175373</v>
      </c>
      <c r="BP6" s="294">
        <f ca="1">BO6</f>
        <v>10711601.405175373</v>
      </c>
      <c r="BQ6" s="18">
        <f ca="1">CF!BP35</f>
        <v>11281992.012273388</v>
      </c>
      <c r="BR6" s="18">
        <f ca="1">CF!BQ35</f>
        <v>11862737.971939821</v>
      </c>
      <c r="BS6" s="18">
        <f ca="1">CF!BR35</f>
        <v>12454836.878835756</v>
      </c>
      <c r="BT6" s="18">
        <f ca="1">CF!BS35</f>
        <v>13058704.692484556</v>
      </c>
      <c r="BU6" s="18">
        <f ca="1">CF!BT35</f>
        <v>13674345.281907164</v>
      </c>
      <c r="BV6" s="18">
        <f ca="1">CF!BU35</f>
        <v>14301762.589680193</v>
      </c>
      <c r="BW6" s="18">
        <f ca="1">CF!BV35</f>
        <v>14941131.904099939</v>
      </c>
      <c r="BX6" s="18">
        <f ca="1">CF!BW35</f>
        <v>15592288.936850021</v>
      </c>
      <c r="BY6" s="18">
        <f ca="1">CF!BX35</f>
        <v>16255237.852391431</v>
      </c>
      <c r="BZ6" s="18">
        <f ca="1">CF!BY35</f>
        <v>16929982.8888584</v>
      </c>
      <c r="CA6" s="18">
        <f ca="1">CF!BZ35</f>
        <v>17616528.358084429</v>
      </c>
      <c r="CB6" s="18">
        <f ca="1">CF!CA35</f>
        <v>18314878.645628776</v>
      </c>
      <c r="CC6" s="294">
        <f ca="1">CB6</f>
        <v>18314878.645628776</v>
      </c>
      <c r="CD6" s="18">
        <f ca="1">CF!CC35</f>
        <v>19101053.03128406</v>
      </c>
      <c r="CE6" s="18">
        <f ca="1">CF!CD35</f>
        <v>19895621.590632383</v>
      </c>
      <c r="CF6" s="18">
        <f ca="1">CF!CE35</f>
        <v>20699911.792226385</v>
      </c>
      <c r="CG6" s="18">
        <f ca="1">CF!CF35</f>
        <v>21513928.70461956</v>
      </c>
      <c r="CH6" s="18">
        <f ca="1">CF!CG35</f>
        <v>22337677.526396502</v>
      </c>
      <c r="CI6" s="18">
        <f ca="1">CF!CH35</f>
        <v>23171163.516933747</v>
      </c>
      <c r="CJ6" s="18">
        <f ca="1">CF!CI35</f>
        <v>24012515.365774773</v>
      </c>
      <c r="CK6" s="18">
        <f ca="1">CF!CJ35</f>
        <v>24863598.335931785</v>
      </c>
      <c r="CL6" s="18">
        <f ca="1">CF!CK35</f>
        <v>25724417.823076062</v>
      </c>
      <c r="CM6" s="18">
        <f ca="1">CF!CL35</f>
        <v>26594979.283698387</v>
      </c>
      <c r="CN6" s="18">
        <f ca="1">CF!CM35</f>
        <v>27475288.235142782</v>
      </c>
      <c r="CO6" s="18">
        <f ca="1">CF!CN35</f>
        <v>28365350.255640596</v>
      </c>
      <c r="CP6" s="294">
        <f ca="1">CO6</f>
        <v>28365350.255640596</v>
      </c>
      <c r="CQ6" s="18">
        <f ca="1">CF!CP35</f>
        <v>29358089.021096162</v>
      </c>
      <c r="CR6" s="18">
        <f ca="1">CF!CQ35</f>
        <v>30356749.735646144</v>
      </c>
      <c r="CS6" s="18">
        <f ca="1">CF!CR35</f>
        <v>31366141.321967516</v>
      </c>
      <c r="CT6" s="18">
        <f ca="1">CF!CS35</f>
        <v>32386270.162524473</v>
      </c>
      <c r="CU6" s="18">
        <f ca="1">CF!CT35</f>
        <v>33417142.70684915</v>
      </c>
      <c r="CV6" s="18">
        <f ca="1">CF!CU35</f>
        <v>34458765.471581519</v>
      </c>
      <c r="CW6" s="18">
        <f ca="1">CF!CV35</f>
        <v>35511383.98072879</v>
      </c>
      <c r="CX6" s="18">
        <f ca="1">CF!CW35</f>
        <v>36574767.990854591</v>
      </c>
      <c r="CY6" s="18">
        <f ca="1">CF!CX35</f>
        <v>37648924.220791273</v>
      </c>
      <c r="CZ6" s="18">
        <f ca="1">CF!CY35</f>
        <v>38733859.456655562</v>
      </c>
      <c r="DA6" s="18">
        <f ca="1">CF!CZ35</f>
        <v>39829580.551890559</v>
      </c>
      <c r="DB6" s="18">
        <f ca="1">CF!DA35</f>
        <v>40936094.427308157</v>
      </c>
      <c r="DC6" s="294">
        <f ca="1">DB6</f>
        <v>40936094.427308157</v>
      </c>
    </row>
    <row r="7" spans="2:107" s="259" customFormat="1" outlineLevel="1">
      <c r="B7" s="284" t="s">
        <v>50</v>
      </c>
      <c r="C7" s="294">
        <v>0</v>
      </c>
      <c r="D7" s="18">
        <f>Revenue!C6/30*Assumptions!$D$107</f>
        <v>0</v>
      </c>
      <c r="E7" s="18">
        <f>Revenue!D6/30*Assumptions!$D$107</f>
        <v>0</v>
      </c>
      <c r="F7" s="18">
        <f>Revenue!E6/30*Assumptions!$D$107</f>
        <v>0</v>
      </c>
      <c r="G7" s="18">
        <f>Revenue!F6/30*Assumptions!$D$107</f>
        <v>0</v>
      </c>
      <c r="H7" s="18">
        <f>Revenue!G6/30*Assumptions!$D$107</f>
        <v>0</v>
      </c>
      <c r="I7" s="18">
        <f>Revenue!H6/30*Assumptions!$D$107</f>
        <v>0</v>
      </c>
      <c r="J7" s="18">
        <f>Revenue!I6/30*Assumptions!$D$107</f>
        <v>0</v>
      </c>
      <c r="K7" s="18">
        <f>Revenue!J6/30*Assumptions!$D$107</f>
        <v>0</v>
      </c>
      <c r="L7" s="18">
        <f>Revenue!K6/30*Assumptions!$D$107</f>
        <v>0</v>
      </c>
      <c r="M7" s="18">
        <f>Revenue!L6/30*Assumptions!$D$107</f>
        <v>0</v>
      </c>
      <c r="N7" s="18">
        <f>Revenue!M6/30*Assumptions!$D$107</f>
        <v>0</v>
      </c>
      <c r="O7" s="18">
        <f>Revenue!N6/30*Assumptions!$D$107</f>
        <v>0</v>
      </c>
      <c r="P7" s="294">
        <f t="shared" ref="P7:P8" si="0">O7</f>
        <v>0</v>
      </c>
      <c r="Q7" s="18">
        <f>Revenue!P6/30*Assumptions!$D$107</f>
        <v>0</v>
      </c>
      <c r="R7" s="18">
        <f>Revenue!Q6/30*Assumptions!$D$107</f>
        <v>0</v>
      </c>
      <c r="S7" s="18">
        <f>Revenue!R6/30*Assumptions!$D$107</f>
        <v>0</v>
      </c>
      <c r="T7" s="18">
        <f>Revenue!S6/30*Assumptions!$D$107</f>
        <v>0</v>
      </c>
      <c r="U7" s="18">
        <f>Revenue!T6/30*Assumptions!$D$107</f>
        <v>0</v>
      </c>
      <c r="V7" s="18">
        <f>Revenue!U6/30*Assumptions!$D$107</f>
        <v>0</v>
      </c>
      <c r="W7" s="18">
        <f>Revenue!V6/30*Assumptions!$D$107</f>
        <v>0</v>
      </c>
      <c r="X7" s="18">
        <f>Revenue!W6/30*Assumptions!$D$107</f>
        <v>0</v>
      </c>
      <c r="Y7" s="18">
        <f>Revenue!X6/30*Assumptions!$D$107</f>
        <v>0</v>
      </c>
      <c r="Z7" s="18">
        <f>Revenue!Y6/30*Assumptions!$D$107</f>
        <v>0</v>
      </c>
      <c r="AA7" s="18">
        <f>Revenue!Z6/30*Assumptions!$D$107</f>
        <v>0</v>
      </c>
      <c r="AB7" s="18">
        <f>Revenue!AA6/30*Assumptions!$D$107</f>
        <v>0</v>
      </c>
      <c r="AC7" s="294">
        <f t="shared" ref="AC7:AC9" si="1">AB7</f>
        <v>0</v>
      </c>
      <c r="AD7" s="18">
        <f>Revenue!AC6/30*Assumptions!$D$107</f>
        <v>0</v>
      </c>
      <c r="AE7" s="18">
        <f>Revenue!AD6/30*Assumptions!$D$107</f>
        <v>0</v>
      </c>
      <c r="AF7" s="18">
        <f>Revenue!AE6/30*Assumptions!$D$107</f>
        <v>0</v>
      </c>
      <c r="AG7" s="18">
        <f>Revenue!AF6/30*Assumptions!$D$107</f>
        <v>0</v>
      </c>
      <c r="AH7" s="18">
        <f>Revenue!AG6/30*Assumptions!$D$107</f>
        <v>0</v>
      </c>
      <c r="AI7" s="18">
        <f>Revenue!AH6/30*Assumptions!$D$107</f>
        <v>0</v>
      </c>
      <c r="AJ7" s="18">
        <f>Revenue!AI6/30*Assumptions!$D$107</f>
        <v>0</v>
      </c>
      <c r="AK7" s="18">
        <f>Revenue!AJ6/30*Assumptions!$D$107</f>
        <v>0</v>
      </c>
      <c r="AL7" s="18">
        <f>Revenue!AK6/30*Assumptions!$D$107</f>
        <v>0</v>
      </c>
      <c r="AM7" s="18">
        <f>Revenue!AL6/30*Assumptions!$D$107</f>
        <v>0</v>
      </c>
      <c r="AN7" s="18">
        <f>Revenue!AM6/30*Assumptions!$D$107</f>
        <v>0</v>
      </c>
      <c r="AO7" s="18">
        <f>Revenue!AN6/30*Assumptions!$D$107</f>
        <v>0</v>
      </c>
      <c r="AP7" s="294">
        <f t="shared" ref="AP7:AP9" si="2">AO7</f>
        <v>0</v>
      </c>
      <c r="AQ7" s="18">
        <f>Revenue!AP6/30*Assumptions!$D$107</f>
        <v>0</v>
      </c>
      <c r="AR7" s="18">
        <f>Revenue!AQ6/30*Assumptions!$D$107</f>
        <v>0</v>
      </c>
      <c r="AS7" s="18">
        <f>Revenue!AR6/30*Assumptions!$D$107</f>
        <v>0</v>
      </c>
      <c r="AT7" s="18">
        <f>Revenue!AS6/30*Assumptions!$D$107</f>
        <v>0</v>
      </c>
      <c r="AU7" s="18">
        <f>Revenue!AT6/30*Assumptions!$D$107</f>
        <v>0</v>
      </c>
      <c r="AV7" s="18">
        <f>Revenue!AU6/30*Assumptions!$D$107</f>
        <v>0</v>
      </c>
      <c r="AW7" s="18">
        <f>Revenue!AV6/30*Assumptions!$D$107</f>
        <v>0</v>
      </c>
      <c r="AX7" s="18">
        <f>Revenue!AW6/30*Assumptions!$D$107</f>
        <v>0</v>
      </c>
      <c r="AY7" s="18">
        <f>Revenue!AX6/30*Assumptions!$D$107</f>
        <v>0</v>
      </c>
      <c r="AZ7" s="18">
        <f>Revenue!AY6/30*Assumptions!$D$107</f>
        <v>0</v>
      </c>
      <c r="BA7" s="18">
        <f>Revenue!AZ6/30*Assumptions!$D$107</f>
        <v>0</v>
      </c>
      <c r="BB7" s="18">
        <f>Revenue!BA6/30*Assumptions!$D$107</f>
        <v>0</v>
      </c>
      <c r="BC7" s="294">
        <f t="shared" ref="BC7:BC9" si="3">BB7</f>
        <v>0</v>
      </c>
      <c r="BD7" s="18">
        <f>Revenue!BC6/30*Assumptions!$D$107</f>
        <v>0</v>
      </c>
      <c r="BE7" s="18">
        <f>Revenue!BD6/30*Assumptions!$D$107</f>
        <v>0</v>
      </c>
      <c r="BF7" s="18">
        <f>Revenue!BE6/30*Assumptions!$D$107</f>
        <v>0</v>
      </c>
      <c r="BG7" s="18">
        <f>Revenue!BF6/30*Assumptions!$D$107</f>
        <v>0</v>
      </c>
      <c r="BH7" s="18">
        <f>Revenue!BG6/30*Assumptions!$D$107</f>
        <v>0</v>
      </c>
      <c r="BI7" s="18">
        <f>Revenue!BH6/30*Assumptions!$D$107</f>
        <v>0</v>
      </c>
      <c r="BJ7" s="18">
        <f>Revenue!BI6/30*Assumptions!$D$107</f>
        <v>0</v>
      </c>
      <c r="BK7" s="18">
        <f>Revenue!BJ6/30*Assumptions!$D$107</f>
        <v>0</v>
      </c>
      <c r="BL7" s="18">
        <f>Revenue!BK6/30*Assumptions!$D$107</f>
        <v>0</v>
      </c>
      <c r="BM7" s="18">
        <f>Revenue!BL6/30*Assumptions!$D$107</f>
        <v>0</v>
      </c>
      <c r="BN7" s="18">
        <f>Revenue!BM6/30*Assumptions!$D$107</f>
        <v>0</v>
      </c>
      <c r="BO7" s="18">
        <f>Revenue!BN6/30*Assumptions!$D$107</f>
        <v>0</v>
      </c>
      <c r="BP7" s="294">
        <f t="shared" ref="BP7:BP9" si="4">BO7</f>
        <v>0</v>
      </c>
      <c r="BQ7" s="18">
        <f>Revenue!BP6/30*Assumptions!$D$107</f>
        <v>0</v>
      </c>
      <c r="BR7" s="18">
        <f>Revenue!BQ6/30*Assumptions!$D$107</f>
        <v>0</v>
      </c>
      <c r="BS7" s="18">
        <f>Revenue!BR6/30*Assumptions!$D$107</f>
        <v>0</v>
      </c>
      <c r="BT7" s="18">
        <f>Revenue!BS6/30*Assumptions!$D$107</f>
        <v>0</v>
      </c>
      <c r="BU7" s="18">
        <f>Revenue!BT6/30*Assumptions!$D$107</f>
        <v>0</v>
      </c>
      <c r="BV7" s="18">
        <f>Revenue!BU6/30*Assumptions!$D$107</f>
        <v>0</v>
      </c>
      <c r="BW7" s="18">
        <f>Revenue!BV6/30*Assumptions!$D$107</f>
        <v>0</v>
      </c>
      <c r="BX7" s="18">
        <f>Revenue!BW6/30*Assumptions!$D$107</f>
        <v>0</v>
      </c>
      <c r="BY7" s="18">
        <f>Revenue!BX6/30*Assumptions!$D$107</f>
        <v>0</v>
      </c>
      <c r="BZ7" s="18">
        <f>Revenue!BY6/30*Assumptions!$D$107</f>
        <v>0</v>
      </c>
      <c r="CA7" s="18">
        <f>Revenue!BZ6/30*Assumptions!$D$107</f>
        <v>0</v>
      </c>
      <c r="CB7" s="18">
        <f>Revenue!CA6/30*Assumptions!$D$107</f>
        <v>0</v>
      </c>
      <c r="CC7" s="294">
        <f t="shared" ref="CC7:CC9" si="5">CB7</f>
        <v>0</v>
      </c>
      <c r="CD7" s="18">
        <f>Revenue!CC6/30*Assumptions!$D$107</f>
        <v>0</v>
      </c>
      <c r="CE7" s="18">
        <f>Revenue!CD6/30*Assumptions!$D$107</f>
        <v>0</v>
      </c>
      <c r="CF7" s="18">
        <f>Revenue!CE6/30*Assumptions!$D$107</f>
        <v>0</v>
      </c>
      <c r="CG7" s="18">
        <f>Revenue!CF6/30*Assumptions!$D$107</f>
        <v>0</v>
      </c>
      <c r="CH7" s="18">
        <f>Revenue!CG6/30*Assumptions!$D$107</f>
        <v>0</v>
      </c>
      <c r="CI7" s="18">
        <f>Revenue!CH6/30*Assumptions!$D$107</f>
        <v>0</v>
      </c>
      <c r="CJ7" s="18">
        <f>Revenue!CI6/30*Assumptions!$D$107</f>
        <v>0</v>
      </c>
      <c r="CK7" s="18">
        <f>Revenue!CJ6/30*Assumptions!$D$107</f>
        <v>0</v>
      </c>
      <c r="CL7" s="18">
        <f>Revenue!CK6/30*Assumptions!$D$107</f>
        <v>0</v>
      </c>
      <c r="CM7" s="18">
        <f>Revenue!CL6/30*Assumptions!$D$107</f>
        <v>0</v>
      </c>
      <c r="CN7" s="18">
        <f>Revenue!CM6/30*Assumptions!$D$107</f>
        <v>0</v>
      </c>
      <c r="CO7" s="18">
        <f>Revenue!CN6/30*Assumptions!$D$107</f>
        <v>0</v>
      </c>
      <c r="CP7" s="294">
        <f t="shared" ref="CP7:CP9" si="6">CO7</f>
        <v>0</v>
      </c>
      <c r="CQ7" s="18">
        <f>Revenue!CP6/30*Assumptions!$D$107</f>
        <v>0</v>
      </c>
      <c r="CR7" s="18">
        <f>Revenue!CQ6/30*Assumptions!$D$107</f>
        <v>0</v>
      </c>
      <c r="CS7" s="18">
        <f>Revenue!CR6/30*Assumptions!$D$107</f>
        <v>0</v>
      </c>
      <c r="CT7" s="18">
        <f>Revenue!CS6/30*Assumptions!$D$107</f>
        <v>0</v>
      </c>
      <c r="CU7" s="18">
        <f>Revenue!CT6/30*Assumptions!$D$107</f>
        <v>0</v>
      </c>
      <c r="CV7" s="18">
        <f>Revenue!CU6/30*Assumptions!$D$107</f>
        <v>0</v>
      </c>
      <c r="CW7" s="18">
        <f>Revenue!CV6/30*Assumptions!$D$107</f>
        <v>0</v>
      </c>
      <c r="CX7" s="18">
        <f>Revenue!CW6/30*Assumptions!$D$107</f>
        <v>0</v>
      </c>
      <c r="CY7" s="18">
        <f>Revenue!CX6/30*Assumptions!$D$107</f>
        <v>0</v>
      </c>
      <c r="CZ7" s="18">
        <f>Revenue!CY6/30*Assumptions!$D$107</f>
        <v>0</v>
      </c>
      <c r="DA7" s="18">
        <f>Revenue!CZ6/30*Assumptions!$D$107</f>
        <v>0</v>
      </c>
      <c r="DB7" s="18">
        <f>Revenue!DA6/30*Assumptions!$D$107</f>
        <v>0</v>
      </c>
      <c r="DC7" s="294">
        <f t="shared" ref="DC7:DC9" si="7">DB7</f>
        <v>0</v>
      </c>
    </row>
    <row r="8" spans="2:107" s="259" customFormat="1" outlineLevel="1">
      <c r="B8" s="284" t="s">
        <v>131</v>
      </c>
      <c r="C8" s="294">
        <v>0</v>
      </c>
      <c r="D8" s="18">
        <f ca="1">MAX(C8-PL!C26,0)</f>
        <v>4141.6666666666661</v>
      </c>
      <c r="E8" s="18">
        <f ca="1">MAX(D8-PL!D26,0)</f>
        <v>8158.3333333333321</v>
      </c>
      <c r="F8" s="18">
        <f ca="1">MAX(E8-PL!E26,0)</f>
        <v>14198.805555555555</v>
      </c>
      <c r="G8" s="18">
        <f ca="1">MAX(F8-PL!F26,0)</f>
        <v>19312.476921296296</v>
      </c>
      <c r="H8" s="18">
        <f ca="1">MAX(G8-PL!G26,0)</f>
        <v>23502.777054147376</v>
      </c>
      <c r="I8" s="18">
        <f ca="1">MAX(H8-PL!H26,0)</f>
        <v>26768.974433444619</v>
      </c>
      <c r="J8" s="18">
        <f ca="1">MAX(I8-PL!I26,0)</f>
        <v>29110.329205227838</v>
      </c>
      <c r="K8" s="18">
        <f ca="1">MAX(J8-PL!J26,0)</f>
        <v>30526.09316920042</v>
      </c>
      <c r="L8" s="18">
        <f ca="1">MAX(K8-PL!K26,0)</f>
        <v>31015.509765608575</v>
      </c>
      <c r="M8" s="18">
        <f ca="1">MAX(L8-PL!L26,0)</f>
        <v>30577.81406204015</v>
      </c>
      <c r="N8" s="18">
        <f ca="1">MAX(M8-PL!M26,0)</f>
        <v>29212.232740142725</v>
      </c>
      <c r="O8" s="18">
        <f ca="1">MAX(N8-PL!N26,0)</f>
        <v>26917.984082260897</v>
      </c>
      <c r="P8" s="294">
        <f t="shared" ca="1" si="0"/>
        <v>26917.984082260897</v>
      </c>
      <c r="Q8" s="18">
        <f ca="1">MAX(P8-PL!P26,0)</f>
        <v>31312.611291325895</v>
      </c>
      <c r="R8" s="18">
        <f ca="1">MAX(Q8-PL!Q26,0)</f>
        <v>34429.760255108391</v>
      </c>
      <c r="S8" s="18">
        <f ca="1">MAX(R8-PL!R26,0)</f>
        <v>35176.618375452817</v>
      </c>
      <c r="T8" s="18">
        <f ca="1">MAX(S8-PL!S26,0)</f>
        <v>34577.668521399661</v>
      </c>
      <c r="U8" s="18">
        <f ca="1">MAX(T8-PL!T26,0)</f>
        <v>32632.047146232366</v>
      </c>
      <c r="V8" s="18">
        <f ca="1">MAX(U8-PL!U26,0)</f>
        <v>29338.795614031773</v>
      </c>
      <c r="W8" s="18">
        <f ca="1">MAX(V8-PL!V26,0)</f>
        <v>14767.440565540068</v>
      </c>
      <c r="X8" s="18">
        <f ca="1">MAX(W8-PL!W26,0)</f>
        <v>0</v>
      </c>
      <c r="Y8" s="18">
        <f ca="1">MAX(X8-PL!X26,0)</f>
        <v>0</v>
      </c>
      <c r="Z8" s="18">
        <f ca="1">MAX(Y8-PL!Y26,0)</f>
        <v>0</v>
      </c>
      <c r="AA8" s="18">
        <f ca="1">MAX(Z8-PL!Z26,0)</f>
        <v>0</v>
      </c>
      <c r="AB8" s="18">
        <f ca="1">MAX(AA8-PL!AA26,0)</f>
        <v>0</v>
      </c>
      <c r="AC8" s="294">
        <f t="shared" ca="1" si="1"/>
        <v>0</v>
      </c>
      <c r="AD8" s="18">
        <f ca="1">MAX(AC8-PL!AC26,0)</f>
        <v>0</v>
      </c>
      <c r="AE8" s="18">
        <f ca="1">MAX(AD8-PL!AD26,0)</f>
        <v>0</v>
      </c>
      <c r="AF8" s="18">
        <f ca="1">MAX(AE8-PL!AE26,0)</f>
        <v>0</v>
      </c>
      <c r="AG8" s="18">
        <f ca="1">MAX(AF8-PL!AF26,0)</f>
        <v>0</v>
      </c>
      <c r="AH8" s="18">
        <f ca="1">MAX(AG8-PL!AG26,0)</f>
        <v>0</v>
      </c>
      <c r="AI8" s="18">
        <f ca="1">MAX(AH8-PL!AH26,0)</f>
        <v>0</v>
      </c>
      <c r="AJ8" s="18">
        <f ca="1">MAX(AI8-PL!AI26,0)</f>
        <v>0</v>
      </c>
      <c r="AK8" s="18">
        <f ca="1">MAX(AJ8-PL!AJ26,0)</f>
        <v>0</v>
      </c>
      <c r="AL8" s="18">
        <f ca="1">MAX(AK8-PL!AK26,0)</f>
        <v>0</v>
      </c>
      <c r="AM8" s="18">
        <f ca="1">MAX(AL8-PL!AL26,0)</f>
        <v>0</v>
      </c>
      <c r="AN8" s="18">
        <f ca="1">MAX(AM8-PL!AM26,0)</f>
        <v>0</v>
      </c>
      <c r="AO8" s="18">
        <f ca="1">MAX(AN8-PL!AN26,0)</f>
        <v>0</v>
      </c>
      <c r="AP8" s="294">
        <f t="shared" ca="1" si="2"/>
        <v>0</v>
      </c>
      <c r="AQ8" s="18">
        <f ca="1">MAX(AP8-PL!AP26,0)</f>
        <v>0</v>
      </c>
      <c r="AR8" s="18">
        <f ca="1">MAX(AQ8-PL!AQ26,0)</f>
        <v>0</v>
      </c>
      <c r="AS8" s="18">
        <f ca="1">MAX(AR8-PL!AR26,0)</f>
        <v>0</v>
      </c>
      <c r="AT8" s="18">
        <f ca="1">MAX(AS8-PL!AS26,0)</f>
        <v>0</v>
      </c>
      <c r="AU8" s="18">
        <f ca="1">MAX(AT8-PL!AT26,0)</f>
        <v>0</v>
      </c>
      <c r="AV8" s="18">
        <f ca="1">MAX(AU8-PL!AU26,0)</f>
        <v>0</v>
      </c>
      <c r="AW8" s="18">
        <f ca="1">MAX(AV8-PL!AV26,0)</f>
        <v>0</v>
      </c>
      <c r="AX8" s="18">
        <f ca="1">MAX(AW8-PL!AW26,0)</f>
        <v>0</v>
      </c>
      <c r="AY8" s="18">
        <f ca="1">MAX(AX8-PL!AX26,0)</f>
        <v>0</v>
      </c>
      <c r="AZ8" s="18">
        <f ca="1">MAX(AY8-PL!AY26,0)</f>
        <v>0</v>
      </c>
      <c r="BA8" s="18">
        <f ca="1">MAX(AZ8-PL!AZ26,0)</f>
        <v>0</v>
      </c>
      <c r="BB8" s="18">
        <f ca="1">MAX(BA8-PL!BA26,0)</f>
        <v>0</v>
      </c>
      <c r="BC8" s="294">
        <f t="shared" ca="1" si="3"/>
        <v>0</v>
      </c>
      <c r="BD8" s="18">
        <f ca="1">MAX(BC8-PL!BC26,0)</f>
        <v>0</v>
      </c>
      <c r="BE8" s="18">
        <f ca="1">MAX(BD8-PL!BD26,0)</f>
        <v>0</v>
      </c>
      <c r="BF8" s="18">
        <f ca="1">MAX(BE8-PL!BE26,0)</f>
        <v>0</v>
      </c>
      <c r="BG8" s="18">
        <f ca="1">MAX(BF8-PL!BF26,0)</f>
        <v>0</v>
      </c>
      <c r="BH8" s="18">
        <f ca="1">MAX(BG8-PL!BG26,0)</f>
        <v>0</v>
      </c>
      <c r="BI8" s="18">
        <f ca="1">MAX(BH8-PL!BH26,0)</f>
        <v>0</v>
      </c>
      <c r="BJ8" s="18">
        <f ca="1">MAX(BI8-PL!BI26,0)</f>
        <v>0</v>
      </c>
      <c r="BK8" s="18">
        <f ca="1">MAX(BJ8-PL!BJ26,0)</f>
        <v>0</v>
      </c>
      <c r="BL8" s="18">
        <f ca="1">MAX(BK8-PL!BK26,0)</f>
        <v>0</v>
      </c>
      <c r="BM8" s="18">
        <f ca="1">MAX(BL8-PL!BL26,0)</f>
        <v>0</v>
      </c>
      <c r="BN8" s="18">
        <f ca="1">MAX(BM8-PL!BM26,0)</f>
        <v>0</v>
      </c>
      <c r="BO8" s="18">
        <f ca="1">MAX(BN8-PL!BN26,0)</f>
        <v>0</v>
      </c>
      <c r="BP8" s="294">
        <f t="shared" ca="1" si="4"/>
        <v>0</v>
      </c>
      <c r="BQ8" s="18">
        <f ca="1">MAX(BP8-PL!BP26,0)</f>
        <v>0</v>
      </c>
      <c r="BR8" s="18">
        <f ca="1">MAX(BQ8-PL!BQ26,0)</f>
        <v>0</v>
      </c>
      <c r="BS8" s="18">
        <f ca="1">MAX(BR8-PL!BR26,0)</f>
        <v>0</v>
      </c>
      <c r="BT8" s="18">
        <f ca="1">MAX(BS8-PL!BS26,0)</f>
        <v>0</v>
      </c>
      <c r="BU8" s="18">
        <f ca="1">MAX(BT8-PL!BT26,0)</f>
        <v>0</v>
      </c>
      <c r="BV8" s="18">
        <f ca="1">MAX(BU8-PL!BU26,0)</f>
        <v>0</v>
      </c>
      <c r="BW8" s="18">
        <f ca="1">MAX(BV8-PL!BV26,0)</f>
        <v>0</v>
      </c>
      <c r="BX8" s="18">
        <f ca="1">MAX(BW8-PL!BW26,0)</f>
        <v>0</v>
      </c>
      <c r="BY8" s="18">
        <f ca="1">MAX(BX8-PL!BX26,0)</f>
        <v>0</v>
      </c>
      <c r="BZ8" s="18">
        <f ca="1">MAX(BY8-PL!BY26,0)</f>
        <v>0</v>
      </c>
      <c r="CA8" s="18">
        <f ca="1">MAX(BZ8-PL!BZ26,0)</f>
        <v>0</v>
      </c>
      <c r="CB8" s="18">
        <f ca="1">MAX(CA8-PL!CA26,0)</f>
        <v>0</v>
      </c>
      <c r="CC8" s="294">
        <f t="shared" ca="1" si="5"/>
        <v>0</v>
      </c>
      <c r="CD8" s="18">
        <f ca="1">MAX(CC8-PL!CC26,0)</f>
        <v>0</v>
      </c>
      <c r="CE8" s="18">
        <f ca="1">MAX(CD8-PL!CD26,0)</f>
        <v>0</v>
      </c>
      <c r="CF8" s="18">
        <f ca="1">MAX(CE8-PL!CE26,0)</f>
        <v>0</v>
      </c>
      <c r="CG8" s="18">
        <f ca="1">MAX(CF8-PL!CF26,0)</f>
        <v>0</v>
      </c>
      <c r="CH8" s="18">
        <f ca="1">MAX(CG8-PL!CG26,0)</f>
        <v>0</v>
      </c>
      <c r="CI8" s="18">
        <f ca="1">MAX(CH8-PL!CH26,0)</f>
        <v>0</v>
      </c>
      <c r="CJ8" s="18">
        <f ca="1">MAX(CI8-PL!CI26,0)</f>
        <v>0</v>
      </c>
      <c r="CK8" s="18">
        <f ca="1">MAX(CJ8-PL!CJ26,0)</f>
        <v>0</v>
      </c>
      <c r="CL8" s="18">
        <f ca="1">MAX(CK8-PL!CK26,0)</f>
        <v>0</v>
      </c>
      <c r="CM8" s="18">
        <f ca="1">MAX(CL8-PL!CL26,0)</f>
        <v>0</v>
      </c>
      <c r="CN8" s="18">
        <f ca="1">MAX(CM8-PL!CM26,0)</f>
        <v>0</v>
      </c>
      <c r="CO8" s="18">
        <f ca="1">MAX(CN8-PL!CN26,0)</f>
        <v>0</v>
      </c>
      <c r="CP8" s="294">
        <f t="shared" ca="1" si="6"/>
        <v>0</v>
      </c>
      <c r="CQ8" s="18">
        <f ca="1">MAX(CP8-PL!CP26,0)</f>
        <v>0</v>
      </c>
      <c r="CR8" s="18">
        <f ca="1">MAX(CQ8-PL!CQ26,0)</f>
        <v>0</v>
      </c>
      <c r="CS8" s="18">
        <f ca="1">MAX(CR8-PL!CR26,0)</f>
        <v>0</v>
      </c>
      <c r="CT8" s="18">
        <f ca="1">MAX(CS8-PL!CS26,0)</f>
        <v>0</v>
      </c>
      <c r="CU8" s="18">
        <f ca="1">MAX(CT8-PL!CT26,0)</f>
        <v>0</v>
      </c>
      <c r="CV8" s="18">
        <f ca="1">MAX(CU8-PL!CU26,0)</f>
        <v>0</v>
      </c>
      <c r="CW8" s="18">
        <f ca="1">MAX(CV8-PL!CV26,0)</f>
        <v>0</v>
      </c>
      <c r="CX8" s="18">
        <f ca="1">MAX(CW8-PL!CW26,0)</f>
        <v>0</v>
      </c>
      <c r="CY8" s="18">
        <f ca="1">MAX(CX8-PL!CX26,0)</f>
        <v>0</v>
      </c>
      <c r="CZ8" s="18">
        <f ca="1">MAX(CY8-PL!CY26,0)</f>
        <v>0</v>
      </c>
      <c r="DA8" s="18">
        <f ca="1">MAX(CZ8-PL!CZ26,0)</f>
        <v>0</v>
      </c>
      <c r="DB8" s="18">
        <f ca="1">MAX(DA8-PL!DA26,0)</f>
        <v>0</v>
      </c>
      <c r="DC8" s="294">
        <f t="shared" ca="1" si="7"/>
        <v>0</v>
      </c>
    </row>
    <row r="9" spans="2:107" s="259" customFormat="1" outlineLevel="1">
      <c r="B9" s="284" t="s">
        <v>102</v>
      </c>
      <c r="C9" s="294">
        <v>0</v>
      </c>
      <c r="D9" s="18">
        <f t="shared" ref="D9" si="8">C9</f>
        <v>0</v>
      </c>
      <c r="E9" s="18">
        <f t="shared" ref="E9" si="9">D9</f>
        <v>0</v>
      </c>
      <c r="F9" s="18">
        <f t="shared" ref="F9" si="10">E9</f>
        <v>0</v>
      </c>
      <c r="G9" s="18">
        <f t="shared" ref="G9" si="11">F9</f>
        <v>0</v>
      </c>
      <c r="H9" s="18">
        <f t="shared" ref="H9" si="12">G9</f>
        <v>0</v>
      </c>
      <c r="I9" s="18">
        <f t="shared" ref="I9" si="13">H9</f>
        <v>0</v>
      </c>
      <c r="J9" s="18">
        <f t="shared" ref="J9" si="14">I9</f>
        <v>0</v>
      </c>
      <c r="K9" s="18">
        <f t="shared" ref="K9" si="15">J9</f>
        <v>0</v>
      </c>
      <c r="L9" s="18">
        <f t="shared" ref="L9" si="16">K9</f>
        <v>0</v>
      </c>
      <c r="M9" s="18">
        <f t="shared" ref="M9" si="17">L9</f>
        <v>0</v>
      </c>
      <c r="N9" s="18">
        <f t="shared" ref="N9" si="18">M9</f>
        <v>0</v>
      </c>
      <c r="O9" s="18">
        <f t="shared" ref="O9" si="19">N9</f>
        <v>0</v>
      </c>
      <c r="P9" s="294">
        <f t="shared" ref="P9" si="20">O9</f>
        <v>0</v>
      </c>
      <c r="Q9" s="18">
        <f t="shared" ref="Q9" si="21">P9</f>
        <v>0</v>
      </c>
      <c r="R9" s="18">
        <f t="shared" ref="R9" si="22">Q9</f>
        <v>0</v>
      </c>
      <c r="S9" s="18">
        <f t="shared" ref="S9" si="23">R9</f>
        <v>0</v>
      </c>
      <c r="T9" s="18">
        <f t="shared" ref="T9" si="24">S9</f>
        <v>0</v>
      </c>
      <c r="U9" s="18">
        <f t="shared" ref="U9" si="25">T9</f>
        <v>0</v>
      </c>
      <c r="V9" s="18">
        <f t="shared" ref="V9" si="26">U9</f>
        <v>0</v>
      </c>
      <c r="W9" s="18">
        <f t="shared" ref="W9" si="27">V9</f>
        <v>0</v>
      </c>
      <c r="X9" s="18">
        <f t="shared" ref="X9" si="28">W9</f>
        <v>0</v>
      </c>
      <c r="Y9" s="18">
        <f t="shared" ref="Y9" si="29">X9</f>
        <v>0</v>
      </c>
      <c r="Z9" s="18">
        <f t="shared" ref="Z9" si="30">Y9</f>
        <v>0</v>
      </c>
      <c r="AA9" s="18">
        <f t="shared" ref="AA9" si="31">Z9</f>
        <v>0</v>
      </c>
      <c r="AB9" s="18">
        <f t="shared" ref="AB9" si="32">AA9</f>
        <v>0</v>
      </c>
      <c r="AC9" s="294">
        <f t="shared" si="1"/>
        <v>0</v>
      </c>
      <c r="AD9" s="18">
        <f t="shared" ref="AD9" si="33">AC9</f>
        <v>0</v>
      </c>
      <c r="AE9" s="18">
        <f t="shared" ref="AE9" si="34">AD9</f>
        <v>0</v>
      </c>
      <c r="AF9" s="18">
        <f t="shared" ref="AF9" si="35">AE9</f>
        <v>0</v>
      </c>
      <c r="AG9" s="18">
        <f t="shared" ref="AG9" si="36">AF9</f>
        <v>0</v>
      </c>
      <c r="AH9" s="18">
        <f t="shared" ref="AH9" si="37">AG9</f>
        <v>0</v>
      </c>
      <c r="AI9" s="18">
        <f t="shared" ref="AI9" si="38">AH9</f>
        <v>0</v>
      </c>
      <c r="AJ9" s="18">
        <f t="shared" ref="AJ9" si="39">AI9</f>
        <v>0</v>
      </c>
      <c r="AK9" s="18">
        <f t="shared" ref="AK9" si="40">AJ9</f>
        <v>0</v>
      </c>
      <c r="AL9" s="18">
        <f t="shared" ref="AL9" si="41">AK9</f>
        <v>0</v>
      </c>
      <c r="AM9" s="18">
        <f t="shared" ref="AM9" si="42">AL9</f>
        <v>0</v>
      </c>
      <c r="AN9" s="18">
        <f t="shared" ref="AN9" si="43">AM9</f>
        <v>0</v>
      </c>
      <c r="AO9" s="18">
        <f t="shared" ref="AO9" si="44">AN9</f>
        <v>0</v>
      </c>
      <c r="AP9" s="294">
        <f t="shared" si="2"/>
        <v>0</v>
      </c>
      <c r="AQ9" s="18">
        <f t="shared" ref="AQ9" si="45">AP9</f>
        <v>0</v>
      </c>
      <c r="AR9" s="18">
        <f t="shared" ref="AR9" si="46">AQ9</f>
        <v>0</v>
      </c>
      <c r="AS9" s="18">
        <f t="shared" ref="AS9" si="47">AR9</f>
        <v>0</v>
      </c>
      <c r="AT9" s="18">
        <f t="shared" ref="AT9" si="48">AS9</f>
        <v>0</v>
      </c>
      <c r="AU9" s="18">
        <f t="shared" ref="AU9" si="49">AT9</f>
        <v>0</v>
      </c>
      <c r="AV9" s="18">
        <f t="shared" ref="AV9" si="50">AU9</f>
        <v>0</v>
      </c>
      <c r="AW9" s="18">
        <f t="shared" ref="AW9" si="51">AV9</f>
        <v>0</v>
      </c>
      <c r="AX9" s="18">
        <f t="shared" ref="AX9" si="52">AW9</f>
        <v>0</v>
      </c>
      <c r="AY9" s="18">
        <f t="shared" ref="AY9" si="53">AX9</f>
        <v>0</v>
      </c>
      <c r="AZ9" s="18">
        <f t="shared" ref="AZ9" si="54">AY9</f>
        <v>0</v>
      </c>
      <c r="BA9" s="18">
        <f t="shared" ref="BA9" si="55">AZ9</f>
        <v>0</v>
      </c>
      <c r="BB9" s="18">
        <f t="shared" ref="BB9" si="56">BA9</f>
        <v>0</v>
      </c>
      <c r="BC9" s="294">
        <f t="shared" si="3"/>
        <v>0</v>
      </c>
      <c r="BD9" s="18">
        <f t="shared" ref="BD9" si="57">BC9</f>
        <v>0</v>
      </c>
      <c r="BE9" s="18">
        <f t="shared" ref="BE9" si="58">BD9</f>
        <v>0</v>
      </c>
      <c r="BF9" s="18">
        <f t="shared" ref="BF9" si="59">BE9</f>
        <v>0</v>
      </c>
      <c r="BG9" s="18">
        <f t="shared" ref="BG9" si="60">BF9</f>
        <v>0</v>
      </c>
      <c r="BH9" s="18">
        <f t="shared" ref="BH9" si="61">BG9</f>
        <v>0</v>
      </c>
      <c r="BI9" s="18">
        <f t="shared" ref="BI9" si="62">BH9</f>
        <v>0</v>
      </c>
      <c r="BJ9" s="18">
        <f t="shared" ref="BJ9" si="63">BI9</f>
        <v>0</v>
      </c>
      <c r="BK9" s="18">
        <f t="shared" ref="BK9" si="64">BJ9</f>
        <v>0</v>
      </c>
      <c r="BL9" s="18">
        <f t="shared" ref="BL9" si="65">BK9</f>
        <v>0</v>
      </c>
      <c r="BM9" s="18">
        <f t="shared" ref="BM9" si="66">BL9</f>
        <v>0</v>
      </c>
      <c r="BN9" s="18">
        <f t="shared" ref="BN9" si="67">BM9</f>
        <v>0</v>
      </c>
      <c r="BO9" s="18">
        <f t="shared" ref="BO9" si="68">BN9</f>
        <v>0</v>
      </c>
      <c r="BP9" s="294">
        <f t="shared" si="4"/>
        <v>0</v>
      </c>
      <c r="BQ9" s="18">
        <f t="shared" ref="BQ9" si="69">BP9</f>
        <v>0</v>
      </c>
      <c r="BR9" s="18">
        <f t="shared" ref="BR9" si="70">BQ9</f>
        <v>0</v>
      </c>
      <c r="BS9" s="18">
        <f t="shared" ref="BS9" si="71">BR9</f>
        <v>0</v>
      </c>
      <c r="BT9" s="18">
        <f t="shared" ref="BT9" si="72">BS9</f>
        <v>0</v>
      </c>
      <c r="BU9" s="18">
        <f t="shared" ref="BU9" si="73">BT9</f>
        <v>0</v>
      </c>
      <c r="BV9" s="18">
        <f t="shared" ref="BV9" si="74">BU9</f>
        <v>0</v>
      </c>
      <c r="BW9" s="18">
        <f t="shared" ref="BW9" si="75">BV9</f>
        <v>0</v>
      </c>
      <c r="BX9" s="18">
        <f t="shared" ref="BX9" si="76">BW9</f>
        <v>0</v>
      </c>
      <c r="BY9" s="18">
        <f t="shared" ref="BY9" si="77">BX9</f>
        <v>0</v>
      </c>
      <c r="BZ9" s="18">
        <f t="shared" ref="BZ9" si="78">BY9</f>
        <v>0</v>
      </c>
      <c r="CA9" s="18">
        <f t="shared" ref="CA9" si="79">BZ9</f>
        <v>0</v>
      </c>
      <c r="CB9" s="18">
        <f t="shared" ref="CB9" si="80">CA9</f>
        <v>0</v>
      </c>
      <c r="CC9" s="294">
        <f t="shared" si="5"/>
        <v>0</v>
      </c>
      <c r="CD9" s="18">
        <f t="shared" ref="CD9" si="81">CC9</f>
        <v>0</v>
      </c>
      <c r="CE9" s="18">
        <f t="shared" ref="CE9" si="82">CD9</f>
        <v>0</v>
      </c>
      <c r="CF9" s="18">
        <f t="shared" ref="CF9" si="83">CE9</f>
        <v>0</v>
      </c>
      <c r="CG9" s="18">
        <f t="shared" ref="CG9" si="84">CF9</f>
        <v>0</v>
      </c>
      <c r="CH9" s="18">
        <f t="shared" ref="CH9" si="85">CG9</f>
        <v>0</v>
      </c>
      <c r="CI9" s="18">
        <f t="shared" ref="CI9" si="86">CH9</f>
        <v>0</v>
      </c>
      <c r="CJ9" s="18">
        <f t="shared" ref="CJ9" si="87">CI9</f>
        <v>0</v>
      </c>
      <c r="CK9" s="18">
        <f t="shared" ref="CK9" si="88">CJ9</f>
        <v>0</v>
      </c>
      <c r="CL9" s="18">
        <f t="shared" ref="CL9" si="89">CK9</f>
        <v>0</v>
      </c>
      <c r="CM9" s="18">
        <f t="shared" ref="CM9" si="90">CL9</f>
        <v>0</v>
      </c>
      <c r="CN9" s="18">
        <f t="shared" ref="CN9" si="91">CM9</f>
        <v>0</v>
      </c>
      <c r="CO9" s="18">
        <f t="shared" ref="CO9" si="92">CN9</f>
        <v>0</v>
      </c>
      <c r="CP9" s="294">
        <f t="shared" si="6"/>
        <v>0</v>
      </c>
      <c r="CQ9" s="18">
        <f t="shared" ref="CQ9" si="93">CP9</f>
        <v>0</v>
      </c>
      <c r="CR9" s="18">
        <f t="shared" ref="CR9" si="94">CQ9</f>
        <v>0</v>
      </c>
      <c r="CS9" s="18">
        <f t="shared" ref="CS9" si="95">CR9</f>
        <v>0</v>
      </c>
      <c r="CT9" s="18">
        <f t="shared" ref="CT9" si="96">CS9</f>
        <v>0</v>
      </c>
      <c r="CU9" s="18">
        <f t="shared" ref="CU9" si="97">CT9</f>
        <v>0</v>
      </c>
      <c r="CV9" s="18">
        <f t="shared" ref="CV9" si="98">CU9</f>
        <v>0</v>
      </c>
      <c r="CW9" s="18">
        <f t="shared" ref="CW9" si="99">CV9</f>
        <v>0</v>
      </c>
      <c r="CX9" s="18">
        <f t="shared" ref="CX9" si="100">CW9</f>
        <v>0</v>
      </c>
      <c r="CY9" s="18">
        <f t="shared" ref="CY9" si="101">CX9</f>
        <v>0</v>
      </c>
      <c r="CZ9" s="18">
        <f t="shared" ref="CZ9" si="102">CY9</f>
        <v>0</v>
      </c>
      <c r="DA9" s="18">
        <f t="shared" ref="DA9" si="103">CZ9</f>
        <v>0</v>
      </c>
      <c r="DB9" s="18">
        <f t="shared" ref="DB9" si="104">DA9</f>
        <v>0</v>
      </c>
      <c r="DC9" s="294">
        <f t="shared" si="7"/>
        <v>0</v>
      </c>
    </row>
    <row r="10" spans="2:107" s="259" customFormat="1">
      <c r="B10" s="285" t="s">
        <v>64</v>
      </c>
      <c r="C10" s="286">
        <f>SUM(C6:C9)</f>
        <v>0</v>
      </c>
      <c r="D10" s="287">
        <f ca="1">SUM(D6:D9)</f>
        <v>154141.66666666666</v>
      </c>
      <c r="E10" s="287">
        <f t="shared" ref="E10:O10" ca="1" si="105">SUM(E6:E9)</f>
        <v>92091.666666666672</v>
      </c>
      <c r="F10" s="287">
        <f t="shared" ca="1" si="105"/>
        <v>79803.583333333343</v>
      </c>
      <c r="G10" s="287">
        <f t="shared" ca="1" si="105"/>
        <v>65309.791458333333</v>
      </c>
      <c r="H10" s="287">
        <f t="shared" ca="1" si="105"/>
        <v>53600.002170891195</v>
      </c>
      <c r="I10" s="287">
        <f t="shared" ca="1" si="105"/>
        <v>44676.410032999469</v>
      </c>
      <c r="J10" s="287">
        <f t="shared" ca="1" si="105"/>
        <v>38541.234606538703</v>
      </c>
      <c r="K10" s="287">
        <f t="shared" ca="1" si="105"/>
        <v>35196.720492398737</v>
      </c>
      <c r="L10" s="287">
        <f t="shared" ca="1" si="105"/>
        <v>34645.137369840937</v>
      </c>
      <c r="M10" s="287">
        <f t="shared" ca="1" si="105"/>
        <v>36888.780036101765</v>
      </c>
      <c r="N10" s="287">
        <f t="shared" ca="1" si="105"/>
        <v>41929.96844623849</v>
      </c>
      <c r="O10" s="287">
        <f t="shared" ca="1" si="105"/>
        <v>49771.04775321731</v>
      </c>
      <c r="P10" s="286">
        <f ca="1">SUM(P6:P9)</f>
        <v>49771.04775321731</v>
      </c>
      <c r="Q10" s="287">
        <f ca="1">SUM(Q6:Q9)</f>
        <v>484699.38834824454</v>
      </c>
      <c r="R10" s="287">
        <f t="shared" ref="R10" ca="1" si="106">SUM(R6:R9)</f>
        <v>393000.71923467488</v>
      </c>
      <c r="S10" s="287">
        <f t="shared" ref="S10" ca="1" si="107">SUM(S6:S9)</f>
        <v>308510.14487364161</v>
      </c>
      <c r="T10" s="287">
        <f t="shared" ref="T10" ca="1" si="108">SUM(T6:T9)</f>
        <v>227971.16110246774</v>
      </c>
      <c r="U10" s="287">
        <f t="shared" ref="U10" ca="1" si="109">SUM(U6:U9)</f>
        <v>151486.35856130297</v>
      </c>
      <c r="V10" s="287">
        <f t="shared" ref="V10" ca="1" si="110">SUM(V6:V9)</f>
        <v>79058.613157904736</v>
      </c>
      <c r="W10" s="287">
        <f t="shared" ref="W10" ca="1" si="111">SUM(W6:W9)</f>
        <v>132979.34497004651</v>
      </c>
      <c r="X10" s="287">
        <f t="shared" ref="X10" ca="1" si="112">SUM(X6:X9)</f>
        <v>190223.57494644693</v>
      </c>
      <c r="Y10" s="287">
        <f t="shared" ref="Y10" ca="1" si="113">SUM(Y6:Y9)</f>
        <v>254931.88977921929</v>
      </c>
      <c r="Z10" s="287">
        <f t="shared" ref="Z10" ca="1" si="114">SUM(Z6:Z9)</f>
        <v>327067.86434266844</v>
      </c>
      <c r="AA10" s="287">
        <f t="shared" ref="AA10" ca="1" si="115">SUM(AA6:AA9)</f>
        <v>406631.94646653975</v>
      </c>
      <c r="AB10" s="287">
        <f t="shared" ref="AB10" ca="1" si="116">SUM(AB6:AB9)</f>
        <v>493624.63040345215</v>
      </c>
      <c r="AC10" s="286">
        <f ca="1">SUM(AC6:AC9)</f>
        <v>493624.63040345215</v>
      </c>
      <c r="AD10" s="287">
        <f ca="1">SUM(AD6:AD9)</f>
        <v>588634.45683169656</v>
      </c>
      <c r="AE10" s="287">
        <f t="shared" ref="AE10" ca="1" si="117">SUM(AE6:AE9)</f>
        <v>688723.48285832547</v>
      </c>
      <c r="AF10" s="287">
        <f t="shared" ref="AF10" ca="1" si="118">SUM(AF6:AF9)</f>
        <v>797315.02819753182</v>
      </c>
      <c r="AG10" s="287">
        <f t="shared" ref="AG10" ca="1" si="119">SUM(AG6:AG9)</f>
        <v>914409.76180850598</v>
      </c>
      <c r="AH10" s="287">
        <f t="shared" ref="AH10" ca="1" si="120">SUM(AH6:AH9)</f>
        <v>1040008.4057911842</v>
      </c>
      <c r="AI10" s="287">
        <f t="shared" ref="AI10" ca="1" si="121">SUM(AI6:AI9)</f>
        <v>1174111.7353904292</v>
      </c>
      <c r="AJ10" s="287">
        <f t="shared" ref="AJ10" ca="1" si="122">SUM(AJ6:AJ9)</f>
        <v>1335409.8630129143</v>
      </c>
      <c r="AK10" s="287">
        <f t="shared" ref="AK10" ca="1" si="123">SUM(AK6:AK9)</f>
        <v>1505875.5438337456</v>
      </c>
      <c r="AL10" s="287">
        <f t="shared" ref="AL10" ca="1" si="124">SUM(AL6:AL9)</f>
        <v>1685694.3677370541</v>
      </c>
      <c r="AM10" s="287">
        <f t="shared" ref="AM10" ca="1" si="125">SUM(AM6:AM9)</f>
        <v>1874867.4444041783</v>
      </c>
      <c r="AN10" s="287">
        <f t="shared" ref="AN10" ca="1" si="126">SUM(AN6:AN9)</f>
        <v>2073395.9419736008</v>
      </c>
      <c r="AO10" s="287">
        <f t="shared" ref="AO10" ca="1" si="127">SUM(AO6:AO9)</f>
        <v>2281281.0870478842</v>
      </c>
      <c r="AP10" s="286">
        <f ca="1">SUM(AP6:AP9)</f>
        <v>2281281.0870478842</v>
      </c>
      <c r="AQ10" s="287">
        <f ca="1">SUM(AQ6:AQ9)</f>
        <v>4338417.3730343049</v>
      </c>
      <c r="AR10" s="287">
        <f t="shared" ref="AR10" ca="1" si="128">SUM(AR6:AR9)</f>
        <v>4383273.1681733532</v>
      </c>
      <c r="AS10" s="287">
        <f t="shared" ref="AS10" ca="1" si="129">SUM(AS6:AS9)</f>
        <v>4438217.618837649</v>
      </c>
      <c r="AT10" s="287">
        <f t="shared" ref="AT10" ca="1" si="130">SUM(AT6:AT9)</f>
        <v>4503251.0496467464</v>
      </c>
      <c r="AU10" s="287">
        <f t="shared" ref="AU10" ca="1" si="131">SUM(AU6:AU9)</f>
        <v>4578373.8482742943</v>
      </c>
      <c r="AV10" s="287">
        <f t="shared" ref="AV10" ca="1" si="132">SUM(AV6:AV9)</f>
        <v>4663586.4654500699</v>
      </c>
      <c r="AW10" s="287">
        <f t="shared" ref="AW10" ca="1" si="133">SUM(AW6:AW9)</f>
        <v>4790440.4464446809</v>
      </c>
      <c r="AX10" s="287">
        <f t="shared" ref="AX10" ca="1" si="134">SUM(AX6:AX9)</f>
        <v>4928243.6361672012</v>
      </c>
      <c r="AY10" s="287">
        <f t="shared" ref="AY10" ca="1" si="135">SUM(AY6:AY9)</f>
        <v>5077185.1008612616</v>
      </c>
      <c r="AZ10" s="287">
        <f t="shared" ref="AZ10" ca="1" si="136">SUM(AZ6:AZ9)</f>
        <v>5237265.7469530478</v>
      </c>
      <c r="BA10" s="287">
        <f t="shared" ref="BA10" ca="1" si="137">SUM(BA6:BA9)</f>
        <v>5408486.5504829651</v>
      </c>
      <c r="BB10" s="287">
        <f t="shared" ref="BB10" ca="1" si="138">SUM(BB6:BB9)</f>
        <v>5590848.5571113005</v>
      </c>
      <c r="BC10" s="286">
        <f ca="1">SUM(BC6:BC9)</f>
        <v>5590848.5571113005</v>
      </c>
      <c r="BD10" s="287">
        <f ca="1">SUM(BD6:BD9)</f>
        <v>5959024.3924459927</v>
      </c>
      <c r="BE10" s="287">
        <f t="shared" ref="BE10" ca="1" si="139">SUM(BE6:BE9)</f>
        <v>6324099.6300963201</v>
      </c>
      <c r="BF10" s="287">
        <f t="shared" ref="BF10" ca="1" si="140">SUM(BF6:BF9)</f>
        <v>6702547.3657098636</v>
      </c>
      <c r="BG10" s="287">
        <f t="shared" ref="BG10" ca="1" si="141">SUM(BG6:BG9)</f>
        <v>7094370.0546179712</v>
      </c>
      <c r="BH10" s="287">
        <f t="shared" ref="BH10" ca="1" si="142">SUM(BH6:BH9)</f>
        <v>7499570.2357301004</v>
      </c>
      <c r="BI10" s="287">
        <f t="shared" ref="BI10" ca="1" si="143">SUM(BI6:BI9)</f>
        <v>7918150.5315491678</v>
      </c>
      <c r="BJ10" s="287">
        <f t="shared" ref="BJ10" ca="1" si="144">SUM(BJ6:BJ9)</f>
        <v>8350243.2476220941</v>
      </c>
      <c r="BK10" s="287">
        <f t="shared" ref="BK10" ca="1" si="145">SUM(BK6:BK9)</f>
        <v>8795725.0195646621</v>
      </c>
      <c r="BL10" s="287">
        <f t="shared" ref="BL10" ca="1" si="146">SUM(BL6:BL9)</f>
        <v>9254598.7215674575</v>
      </c>
      <c r="BM10" s="287">
        <f t="shared" ref="BM10" ca="1" si="147">SUM(BM6:BM9)</f>
        <v>9726867.3115026671</v>
      </c>
      <c r="BN10" s="287">
        <f t="shared" ref="BN10" ca="1" si="148">SUM(BN6:BN9)</f>
        <v>10212533.83094204</v>
      </c>
      <c r="BO10" s="287">
        <f t="shared" ref="BO10" ca="1" si="149">SUM(BO6:BO9)</f>
        <v>10711601.405175373</v>
      </c>
      <c r="BP10" s="286">
        <f ca="1">SUM(BP6:BP9)</f>
        <v>10711601.405175373</v>
      </c>
      <c r="BQ10" s="287">
        <f ca="1">SUM(BQ6:BQ9)</f>
        <v>11281992.012273388</v>
      </c>
      <c r="BR10" s="287">
        <f t="shared" ref="BR10" ca="1" si="150">SUM(BR6:BR9)</f>
        <v>11862737.971939821</v>
      </c>
      <c r="BS10" s="287">
        <f t="shared" ref="BS10" ca="1" si="151">SUM(BS6:BS9)</f>
        <v>12454836.878835756</v>
      </c>
      <c r="BT10" s="287">
        <f t="shared" ref="BT10" ca="1" si="152">SUM(BT6:BT9)</f>
        <v>13058704.692484556</v>
      </c>
      <c r="BU10" s="287">
        <f t="shared" ref="BU10" ca="1" si="153">SUM(BU6:BU9)</f>
        <v>13674345.281907164</v>
      </c>
      <c r="BV10" s="287">
        <f t="shared" ref="BV10" ca="1" si="154">SUM(BV6:BV9)</f>
        <v>14301762.589680193</v>
      </c>
      <c r="BW10" s="287">
        <f t="shared" ref="BW10" ca="1" si="155">SUM(BW6:BW9)</f>
        <v>14941131.904099939</v>
      </c>
      <c r="BX10" s="287">
        <f t="shared" ref="BX10" ca="1" si="156">SUM(BX6:BX9)</f>
        <v>15592288.936850021</v>
      </c>
      <c r="BY10" s="287">
        <f t="shared" ref="BY10" ca="1" si="157">SUM(BY6:BY9)</f>
        <v>16255237.852391431</v>
      </c>
      <c r="BZ10" s="287">
        <f t="shared" ref="BZ10" ca="1" si="158">SUM(BZ6:BZ9)</f>
        <v>16929982.8888584</v>
      </c>
      <c r="CA10" s="287">
        <f t="shared" ref="CA10" ca="1" si="159">SUM(CA6:CA9)</f>
        <v>17616528.358084429</v>
      </c>
      <c r="CB10" s="287">
        <f t="shared" ref="CB10" ca="1" si="160">SUM(CB6:CB9)</f>
        <v>18314878.645628776</v>
      </c>
      <c r="CC10" s="286">
        <f ca="1">SUM(CC6:CC9)</f>
        <v>18314878.645628776</v>
      </c>
      <c r="CD10" s="287">
        <f ca="1">SUM(CD6:CD9)</f>
        <v>19101053.03128406</v>
      </c>
      <c r="CE10" s="287">
        <f t="shared" ref="CE10" ca="1" si="161">SUM(CE6:CE9)</f>
        <v>19895621.590632383</v>
      </c>
      <c r="CF10" s="287">
        <f t="shared" ref="CF10" ca="1" si="162">SUM(CF6:CF9)</f>
        <v>20699911.792226385</v>
      </c>
      <c r="CG10" s="287">
        <f t="shared" ref="CG10" ca="1" si="163">SUM(CG6:CG9)</f>
        <v>21513928.70461956</v>
      </c>
      <c r="CH10" s="287">
        <f t="shared" ref="CH10" ca="1" si="164">SUM(CH6:CH9)</f>
        <v>22337677.526396502</v>
      </c>
      <c r="CI10" s="287">
        <f t="shared" ref="CI10" ca="1" si="165">SUM(CI6:CI9)</f>
        <v>23171163.516933747</v>
      </c>
      <c r="CJ10" s="287">
        <f t="shared" ref="CJ10" ca="1" si="166">SUM(CJ6:CJ9)</f>
        <v>24012515.365774773</v>
      </c>
      <c r="CK10" s="287">
        <f t="shared" ref="CK10" ca="1" si="167">SUM(CK6:CK9)</f>
        <v>24863598.335931785</v>
      </c>
      <c r="CL10" s="287">
        <f t="shared" ref="CL10" ca="1" si="168">SUM(CL6:CL9)</f>
        <v>25724417.823076062</v>
      </c>
      <c r="CM10" s="287">
        <f t="shared" ref="CM10" ca="1" si="169">SUM(CM6:CM9)</f>
        <v>26594979.283698387</v>
      </c>
      <c r="CN10" s="287">
        <f t="shared" ref="CN10" ca="1" si="170">SUM(CN6:CN9)</f>
        <v>27475288.235142782</v>
      </c>
      <c r="CO10" s="287">
        <f t="shared" ref="CO10" ca="1" si="171">SUM(CO6:CO9)</f>
        <v>28365350.255640596</v>
      </c>
      <c r="CP10" s="286">
        <f ca="1">SUM(CP6:CP9)</f>
        <v>28365350.255640596</v>
      </c>
      <c r="CQ10" s="287">
        <f ca="1">SUM(CQ6:CQ9)</f>
        <v>29358089.021096162</v>
      </c>
      <c r="CR10" s="287">
        <f t="shared" ref="CR10" ca="1" si="172">SUM(CR6:CR9)</f>
        <v>30356749.735646144</v>
      </c>
      <c r="CS10" s="287">
        <f t="shared" ref="CS10" ca="1" si="173">SUM(CS6:CS9)</f>
        <v>31366141.321967516</v>
      </c>
      <c r="CT10" s="287">
        <f t="shared" ref="CT10" ca="1" si="174">SUM(CT6:CT9)</f>
        <v>32386270.162524473</v>
      </c>
      <c r="CU10" s="287">
        <f t="shared" ref="CU10" ca="1" si="175">SUM(CU6:CU9)</f>
        <v>33417142.70684915</v>
      </c>
      <c r="CV10" s="287">
        <f t="shared" ref="CV10" ca="1" si="176">SUM(CV6:CV9)</f>
        <v>34458765.471581519</v>
      </c>
      <c r="CW10" s="287">
        <f t="shared" ref="CW10" ca="1" si="177">SUM(CW6:CW9)</f>
        <v>35511383.98072879</v>
      </c>
      <c r="CX10" s="287">
        <f t="shared" ref="CX10" ca="1" si="178">SUM(CX6:CX9)</f>
        <v>36574767.990854591</v>
      </c>
      <c r="CY10" s="287">
        <f t="shared" ref="CY10" ca="1" si="179">SUM(CY6:CY9)</f>
        <v>37648924.220791273</v>
      </c>
      <c r="CZ10" s="287">
        <f t="shared" ref="CZ10" ca="1" si="180">SUM(CZ6:CZ9)</f>
        <v>38733859.456655562</v>
      </c>
      <c r="DA10" s="287">
        <f t="shared" ref="DA10" ca="1" si="181">SUM(DA6:DA9)</f>
        <v>39829580.551890559</v>
      </c>
      <c r="DB10" s="287">
        <f t="shared" ref="DB10" ca="1" si="182">SUM(DB6:DB9)</f>
        <v>40936094.427308157</v>
      </c>
      <c r="DC10" s="286">
        <f ca="1">SUM(DC6:DC9)</f>
        <v>40936094.427308157</v>
      </c>
    </row>
    <row r="11" spans="2:107" s="259" customFormat="1">
      <c r="B11" s="283"/>
      <c r="C11" s="295"/>
      <c r="D11" s="288"/>
      <c r="E11" s="288"/>
      <c r="F11" s="288"/>
      <c r="G11" s="288"/>
      <c r="H11" s="288"/>
      <c r="I11" s="288"/>
      <c r="J11" s="288"/>
      <c r="K11" s="288"/>
      <c r="L11" s="288"/>
      <c r="M11" s="288"/>
      <c r="N11" s="288"/>
      <c r="O11" s="288"/>
      <c r="P11" s="296"/>
      <c r="Q11" s="288"/>
      <c r="R11" s="288"/>
      <c r="S11" s="288"/>
      <c r="T11" s="288"/>
      <c r="U11" s="288"/>
      <c r="V11" s="288"/>
      <c r="W11" s="288"/>
      <c r="X11" s="288"/>
      <c r="Y11" s="288"/>
      <c r="Z11" s="288"/>
      <c r="AA11" s="288"/>
      <c r="AB11" s="288"/>
      <c r="AC11" s="296"/>
      <c r="AD11" s="288"/>
      <c r="AE11" s="288"/>
      <c r="AF11" s="288"/>
      <c r="AG11" s="288"/>
      <c r="AH11" s="288"/>
      <c r="AI11" s="288"/>
      <c r="AJ11" s="288"/>
      <c r="AK11" s="288"/>
      <c r="AL11" s="288"/>
      <c r="AM11" s="288"/>
      <c r="AN11" s="288"/>
      <c r="AO11" s="288"/>
      <c r="AP11" s="296"/>
      <c r="AQ11" s="288"/>
      <c r="AR11" s="288"/>
      <c r="AS11" s="288"/>
      <c r="AT11" s="288"/>
      <c r="AU11" s="288"/>
      <c r="AV11" s="288"/>
      <c r="AW11" s="288"/>
      <c r="AX11" s="288"/>
      <c r="AY11" s="288"/>
      <c r="AZ11" s="288"/>
      <c r="BA11" s="288"/>
      <c r="BB11" s="288"/>
      <c r="BC11" s="296"/>
      <c r="BD11" s="288"/>
      <c r="BE11" s="288"/>
      <c r="BF11" s="288"/>
      <c r="BG11" s="288"/>
      <c r="BH11" s="288"/>
      <c r="BI11" s="288"/>
      <c r="BJ11" s="288"/>
      <c r="BK11" s="288"/>
      <c r="BL11" s="288"/>
      <c r="BM11" s="288"/>
      <c r="BN11" s="288"/>
      <c r="BO11" s="288"/>
      <c r="BP11" s="296"/>
      <c r="BQ11" s="288"/>
      <c r="BR11" s="288"/>
      <c r="BS11" s="288"/>
      <c r="BT11" s="288"/>
      <c r="BU11" s="288"/>
      <c r="BV11" s="288"/>
      <c r="BW11" s="288"/>
      <c r="BX11" s="288"/>
      <c r="BY11" s="288"/>
      <c r="BZ11" s="288"/>
      <c r="CA11" s="288"/>
      <c r="CB11" s="288"/>
      <c r="CC11" s="296"/>
      <c r="CD11" s="288"/>
      <c r="CE11" s="288"/>
      <c r="CF11" s="288"/>
      <c r="CG11" s="288"/>
      <c r="CH11" s="288"/>
      <c r="CI11" s="288"/>
      <c r="CJ11" s="288"/>
      <c r="CK11" s="288"/>
      <c r="CL11" s="288"/>
      <c r="CM11" s="288"/>
      <c r="CN11" s="288"/>
      <c r="CO11" s="288"/>
      <c r="CP11" s="296"/>
      <c r="CQ11" s="288"/>
      <c r="CR11" s="288"/>
      <c r="CS11" s="288"/>
      <c r="CT11" s="288"/>
      <c r="CU11" s="288"/>
      <c r="CV11" s="288"/>
      <c r="CW11" s="288"/>
      <c r="CX11" s="288"/>
      <c r="CY11" s="288"/>
      <c r="CZ11" s="288"/>
      <c r="DA11" s="288"/>
      <c r="DB11" s="288"/>
      <c r="DC11" s="296"/>
    </row>
    <row r="12" spans="2:107" s="259" customFormat="1" outlineLevel="1">
      <c r="B12" s="283" t="s">
        <v>210</v>
      </c>
      <c r="C12" s="294">
        <v>0</v>
      </c>
      <c r="D12" s="18">
        <f ca="1">C12+CapEx!D6-CapEx!D25</f>
        <v>50000</v>
      </c>
      <c r="E12" s="18">
        <f ca="1">D12+CapEx!E6-CapEx!E25</f>
        <v>100000</v>
      </c>
      <c r="F12" s="18">
        <f ca="1">E12+CapEx!F6-CapEx!F25</f>
        <v>99166.666666666657</v>
      </c>
      <c r="G12" s="18">
        <f ca="1">F12+CapEx!G6-CapEx!G25</f>
        <v>98319.444444444423</v>
      </c>
      <c r="H12" s="18">
        <f ca="1">G12+CapEx!H6-CapEx!H25</f>
        <v>97458.333333333314</v>
      </c>
      <c r="I12" s="18">
        <f ca="1">H12+CapEx!I6-CapEx!I25</f>
        <v>96583.333333333314</v>
      </c>
      <c r="J12" s="18">
        <f ca="1">I12+CapEx!J6-CapEx!J25</f>
        <v>95694.444444444423</v>
      </c>
      <c r="K12" s="18">
        <f ca="1">J12+CapEx!K6-CapEx!K25</f>
        <v>94791.666666666642</v>
      </c>
      <c r="L12" s="18">
        <f ca="1">K12+CapEx!L6-CapEx!L25</f>
        <v>93874.999999999971</v>
      </c>
      <c r="M12" s="18">
        <f ca="1">L12+CapEx!M6-CapEx!M25</f>
        <v>92944.444444444409</v>
      </c>
      <c r="N12" s="18">
        <f ca="1">M12+CapEx!N6-CapEx!N25</f>
        <v>91999.999999999956</v>
      </c>
      <c r="O12" s="18">
        <f ca="1">N12+CapEx!O6-CapEx!O25</f>
        <v>91041.666666666613</v>
      </c>
      <c r="P12" s="294">
        <f ca="1">O12</f>
        <v>91041.666666666613</v>
      </c>
      <c r="Q12" s="18">
        <f ca="1">P12+CapEx!Q6-CapEx!Q25</f>
        <v>173402.77777777769</v>
      </c>
      <c r="R12" s="18">
        <f ca="1">Q12+CapEx!R6-CapEx!R25</f>
        <v>255749.99999999991</v>
      </c>
      <c r="S12" s="18">
        <f ca="1">R12+CapEx!S6-CapEx!S25</f>
        <v>338099.99999999994</v>
      </c>
      <c r="T12" s="18">
        <f ca="1">S12+CapEx!T6-CapEx!T25</f>
        <v>420435.83333333326</v>
      </c>
      <c r="U12" s="18">
        <f ca="1">T12+CapEx!U6-CapEx!U25</f>
        <v>502757.49999999988</v>
      </c>
      <c r="V12" s="18">
        <f ca="1">U12+CapEx!V6-CapEx!V25</f>
        <v>585064.99999999988</v>
      </c>
      <c r="W12" s="18">
        <f ca="1">V12+CapEx!W6-CapEx!W25</f>
        <v>579008.33333333314</v>
      </c>
      <c r="X12" s="18">
        <f ca="1">W12+CapEx!X6-CapEx!X25</f>
        <v>572882.22222222202</v>
      </c>
      <c r="Y12" s="18">
        <f ca="1">X12+CapEx!Y6-CapEx!Y25</f>
        <v>566686.6666666664</v>
      </c>
      <c r="Z12" s="18">
        <f ca="1">Y12+CapEx!Z6-CapEx!Z25</f>
        <v>560421.6666666664</v>
      </c>
      <c r="AA12" s="18">
        <f ca="1">Z12+CapEx!AA6-CapEx!AA25</f>
        <v>554087.2222222219</v>
      </c>
      <c r="AB12" s="18">
        <f ca="1">AA12+CapEx!AB6-CapEx!AB25</f>
        <v>547683.33333333302</v>
      </c>
      <c r="AC12" s="294">
        <f ca="1">AB12</f>
        <v>547683.33333333302</v>
      </c>
      <c r="AD12" s="18">
        <f ca="1">AC12+CapEx!AD6-CapEx!AD25</f>
        <v>541209.99999999965</v>
      </c>
      <c r="AE12" s="18">
        <f ca="1">AD12+CapEx!AE6-CapEx!AE25</f>
        <v>534667.22222222178</v>
      </c>
      <c r="AF12" s="18">
        <f ca="1">AE12+CapEx!AF6-CapEx!AF25</f>
        <v>528054.99999999953</v>
      </c>
      <c r="AG12" s="18">
        <f ca="1">AF12+CapEx!AG6-CapEx!AG25</f>
        <v>521373.33333333285</v>
      </c>
      <c r="AH12" s="18">
        <f ca="1">AG12+CapEx!AH6-CapEx!AH25</f>
        <v>514622.22222222178</v>
      </c>
      <c r="AI12" s="18">
        <f ca="1">AH12+CapEx!AI6-CapEx!AI25</f>
        <v>507801.66666666622</v>
      </c>
      <c r="AJ12" s="18">
        <f ca="1">AI12+CapEx!AJ6-CapEx!AJ25</f>
        <v>500994.99999999953</v>
      </c>
      <c r="AK12" s="18">
        <f ca="1">AJ12+CapEx!AK6-CapEx!AK25</f>
        <v>494117.49999999953</v>
      </c>
      <c r="AL12" s="18">
        <f ca="1">AK12+CapEx!AL6-CapEx!AL25</f>
        <v>487169.16666666622</v>
      </c>
      <c r="AM12" s="18">
        <f ca="1">AL12+CapEx!AM6-CapEx!AM25</f>
        <v>480149.99999999953</v>
      </c>
      <c r="AN12" s="18">
        <f ca="1">AM12+CapEx!AN6-CapEx!AN25</f>
        <v>473059.99999999953</v>
      </c>
      <c r="AO12" s="18">
        <f ca="1">AN12+CapEx!AO6-CapEx!AO25</f>
        <v>465899.16666666622</v>
      </c>
      <c r="AP12" s="294">
        <f ca="1">AO12</f>
        <v>465899.16666666622</v>
      </c>
      <c r="AQ12" s="18">
        <f ca="1">AP12+CapEx!AQ6-CapEx!AQ25</f>
        <v>625334.16666666628</v>
      </c>
      <c r="AR12" s="18">
        <f ca="1">AQ12+CapEx!AR6-CapEx!AR25</f>
        <v>784698.33333333291</v>
      </c>
      <c r="AS12" s="18">
        <f ca="1">AR12+CapEx!AS6-CapEx!AS25</f>
        <v>943991.66666666616</v>
      </c>
      <c r="AT12" s="18">
        <f ca="1">AS12+CapEx!AT6-CapEx!AT25</f>
        <v>1103214.166666666</v>
      </c>
      <c r="AU12" s="18">
        <f ca="1">AT12+CapEx!AU6-CapEx!AU25</f>
        <v>1262365.8333333328</v>
      </c>
      <c r="AV12" s="18">
        <f ca="1">AU12+CapEx!AV6-CapEx!AV25</f>
        <v>1421446.6666666663</v>
      </c>
      <c r="AW12" s="18">
        <f ca="1">AV12+CapEx!AW6-CapEx!AW25</f>
        <v>1580541.6666666663</v>
      </c>
      <c r="AX12" s="18">
        <f ca="1">AW12+CapEx!AX6-CapEx!AX25</f>
        <v>1739564.4166666663</v>
      </c>
      <c r="AY12" s="18">
        <f ca="1">AX12+CapEx!AY6-CapEx!AY25</f>
        <v>1898514.9166666663</v>
      </c>
      <c r="AZ12" s="18">
        <f ca="1">AY12+CapEx!AZ6-CapEx!AZ25</f>
        <v>2057393.1666666663</v>
      </c>
      <c r="BA12" s="18">
        <f ca="1">AZ12+CapEx!BA6-CapEx!BA25</f>
        <v>2216199.1666666665</v>
      </c>
      <c r="BB12" s="18">
        <f ca="1">BA12+CapEx!BB6-CapEx!BB25</f>
        <v>2374932.9166666665</v>
      </c>
      <c r="BC12" s="294">
        <f ca="1">BB12</f>
        <v>2374932.9166666665</v>
      </c>
      <c r="BD12" s="18">
        <f ca="1">BC12+CapEx!BD6-CapEx!BD25</f>
        <v>2345926.083333333</v>
      </c>
      <c r="BE12" s="18">
        <f ca="1">BD12+CapEx!BE6-CapEx!BE25</f>
        <v>2316641.4722222215</v>
      </c>
      <c r="BF12" s="18">
        <f ca="1">BE12+CapEx!BF6-CapEx!BF25</f>
        <v>2287079.0833333326</v>
      </c>
      <c r="BG12" s="18">
        <f ca="1">BF12+CapEx!BG6-CapEx!BG25</f>
        <v>2257238.9166666656</v>
      </c>
      <c r="BH12" s="18">
        <f ca="1">BG12+CapEx!BH6-CapEx!BH25</f>
        <v>2227120.9722222211</v>
      </c>
      <c r="BI12" s="18">
        <f ca="1">BH12+CapEx!BI6-CapEx!BI25</f>
        <v>2196725.2499999986</v>
      </c>
      <c r="BJ12" s="18">
        <f ca="1">BI12+CapEx!BJ6-CapEx!BJ25</f>
        <v>2166051.7499999986</v>
      </c>
      <c r="BK12" s="18">
        <f ca="1">BJ12+CapEx!BK6-CapEx!BK25</f>
        <v>2135100.4722222206</v>
      </c>
      <c r="BL12" s="18">
        <f ca="1">BK12+CapEx!BL6-CapEx!BL25</f>
        <v>2103871.4166666651</v>
      </c>
      <c r="BM12" s="18">
        <f ca="1">BL12+CapEx!BM6-CapEx!BM25</f>
        <v>2072364.5833333316</v>
      </c>
      <c r="BN12" s="18">
        <f ca="1">BM12+CapEx!BN6-CapEx!BN25</f>
        <v>2040579.9722222206</v>
      </c>
      <c r="BO12" s="18">
        <f ca="1">BN12+CapEx!BO6-CapEx!BO25</f>
        <v>2008517.5833333319</v>
      </c>
      <c r="BP12" s="294">
        <f ca="1">BO12</f>
        <v>2008517.5833333319</v>
      </c>
      <c r="BQ12" s="18">
        <f ca="1">BP12+CapEx!BQ6-CapEx!BQ25</f>
        <v>1976510.7499999986</v>
      </c>
      <c r="BR12" s="18">
        <f ca="1">BQ12+CapEx!BR6-CapEx!BR25</f>
        <v>1944220.5833333319</v>
      </c>
      <c r="BS12" s="18">
        <f ca="1">BR12+CapEx!BS6-CapEx!BS25</f>
        <v>1913313.7499999986</v>
      </c>
      <c r="BT12" s="18">
        <f ca="1">BS12+CapEx!BT6-CapEx!BT25</f>
        <v>1882137.4722222209</v>
      </c>
      <c r="BU12" s="18">
        <f ca="1">BT12+CapEx!BU6-CapEx!BU25</f>
        <v>1850691.7499999986</v>
      </c>
      <c r="BV12" s="18">
        <f ca="1">BU12+CapEx!BV6-CapEx!BV25</f>
        <v>1818976.5833333319</v>
      </c>
      <c r="BW12" s="18">
        <f ca="1">BV12+CapEx!BW6-CapEx!BW25</f>
        <v>1786991.9722222209</v>
      </c>
      <c r="BX12" s="18">
        <f ca="1">BW12+CapEx!BX6-CapEx!BX25</f>
        <v>1754737.9166666653</v>
      </c>
      <c r="BY12" s="18">
        <f ca="1">BX12+CapEx!BY6-CapEx!BY25</f>
        <v>1722214.4166666653</v>
      </c>
      <c r="BZ12" s="18">
        <f ca="1">BY12+CapEx!BZ6-CapEx!BZ25</f>
        <v>1689421.4722222209</v>
      </c>
      <c r="CA12" s="18">
        <f ca="1">BZ12+CapEx!CA6-CapEx!CA25</f>
        <v>1656359.0833333319</v>
      </c>
      <c r="CB12" s="18">
        <f ca="1">CA12+CapEx!CB6-CapEx!CB25</f>
        <v>1623027.2499999986</v>
      </c>
      <c r="CC12" s="294">
        <f ca="1">CB12</f>
        <v>1623027.2499999986</v>
      </c>
      <c r="CD12" s="18">
        <f ca="1">CC12+CapEx!CD6-CapEx!CD25</f>
        <v>1589765.9722222209</v>
      </c>
      <c r="CE12" s="18">
        <f ca="1">CD12+CapEx!CE6-CapEx!CE25</f>
        <v>1556229.5833333319</v>
      </c>
      <c r="CF12" s="18">
        <f ca="1">CE12+CapEx!CF6-CapEx!CF25</f>
        <v>1522418.0833333319</v>
      </c>
      <c r="CG12" s="18">
        <f ca="1">CF12+CapEx!CG6-CapEx!CG25</f>
        <v>1488331.7499999986</v>
      </c>
      <c r="CH12" s="18">
        <f ca="1">CG12+CapEx!CH6-CapEx!CH25</f>
        <v>1453970.5833333319</v>
      </c>
      <c r="CI12" s="18">
        <f ca="1">CH12+CapEx!CI6-CapEx!CI25</f>
        <v>1419334.5833333319</v>
      </c>
      <c r="CJ12" s="18">
        <f ca="1">CI12+CapEx!CJ6-CapEx!CJ25</f>
        <v>1392757.0833333319</v>
      </c>
      <c r="CK12" s="18">
        <f ca="1">CJ12+CapEx!CK6-CapEx!CK25</f>
        <v>1365960.0277777764</v>
      </c>
      <c r="CL12" s="18">
        <f ca="1">CK12+CapEx!CL6-CapEx!CL25</f>
        <v>1338943.4166666653</v>
      </c>
      <c r="CM12" s="18">
        <f ca="1">CL12+CapEx!CM6-CapEx!CM25</f>
        <v>1311707.2499999986</v>
      </c>
      <c r="CN12" s="18">
        <f ca="1">CM12+CapEx!CN6-CapEx!CN25</f>
        <v>1284251.5277777764</v>
      </c>
      <c r="CO12" s="18">
        <f ca="1">CN12+CapEx!CO6-CapEx!CO25</f>
        <v>1256576.2499999986</v>
      </c>
      <c r="CP12" s="294">
        <f ca="1">CO12</f>
        <v>1256576.2499999986</v>
      </c>
      <c r="CQ12" s="18">
        <f ca="1">CP12+CapEx!CQ6-CapEx!CQ25</f>
        <v>1229028.2166666654</v>
      </c>
      <c r="CR12" s="18">
        <f ca="1">CQ12+CapEx!CR6-CapEx!CR25</f>
        <v>1201254.8477777767</v>
      </c>
      <c r="CS12" s="18">
        <f ca="1">CR12+CapEx!CS6-CapEx!CS25</f>
        <v>1173256.1433333321</v>
      </c>
      <c r="CT12" s="18">
        <f ca="1">CS12+CapEx!CT6-CapEx!CT25</f>
        <v>1145032.1033333321</v>
      </c>
      <c r="CU12" s="18">
        <f ca="1">CT12+CapEx!CU6-CapEx!CU25</f>
        <v>1116582.7277777765</v>
      </c>
      <c r="CV12" s="18">
        <f ca="1">CU12+CapEx!CV6-CapEx!CV25</f>
        <v>1087908.0166666654</v>
      </c>
      <c r="CW12" s="18">
        <f ca="1">CV12+CapEx!CW6-CapEx!CW25</f>
        <v>1059007.9699999988</v>
      </c>
      <c r="CX12" s="18">
        <f ca="1">CW12+CapEx!CX6-CapEx!CX25</f>
        <v>1029883.9766666655</v>
      </c>
      <c r="CY12" s="18">
        <f ca="1">CX12+CapEx!CY6-CapEx!CY25</f>
        <v>1000536.0366666656</v>
      </c>
      <c r="CZ12" s="18">
        <f ca="1">CY12+CapEx!CZ6-CapEx!CZ25</f>
        <v>970964.14999999898</v>
      </c>
      <c r="DA12" s="18">
        <f ca="1">CZ12+CapEx!DA6-CapEx!DA25</f>
        <v>941168.31666666572</v>
      </c>
      <c r="DB12" s="18">
        <f ca="1">DA12+CapEx!DB6-CapEx!DB25</f>
        <v>911148.53666666581</v>
      </c>
      <c r="DC12" s="294">
        <f ca="1">DB12</f>
        <v>911148.53666666581</v>
      </c>
    </row>
    <row r="13" spans="2:107" s="259" customFormat="1" outlineLevel="1">
      <c r="B13" s="283" t="s">
        <v>70</v>
      </c>
      <c r="C13" s="294">
        <v>0</v>
      </c>
      <c r="D13" s="18">
        <f>C13</f>
        <v>0</v>
      </c>
      <c r="E13" s="18">
        <f t="shared" ref="E13:O13" si="183">D13</f>
        <v>0</v>
      </c>
      <c r="F13" s="18">
        <f t="shared" si="183"/>
        <v>0</v>
      </c>
      <c r="G13" s="18">
        <f t="shared" si="183"/>
        <v>0</v>
      </c>
      <c r="H13" s="18">
        <f t="shared" si="183"/>
        <v>0</v>
      </c>
      <c r="I13" s="18">
        <f t="shared" si="183"/>
        <v>0</v>
      </c>
      <c r="J13" s="18">
        <f t="shared" si="183"/>
        <v>0</v>
      </c>
      <c r="K13" s="18">
        <f t="shared" si="183"/>
        <v>0</v>
      </c>
      <c r="L13" s="18">
        <f t="shared" si="183"/>
        <v>0</v>
      </c>
      <c r="M13" s="18">
        <f t="shared" si="183"/>
        <v>0</v>
      </c>
      <c r="N13" s="18">
        <f t="shared" si="183"/>
        <v>0</v>
      </c>
      <c r="O13" s="18">
        <f t="shared" si="183"/>
        <v>0</v>
      </c>
      <c r="P13" s="294">
        <f t="shared" ref="P13" si="184">O13</f>
        <v>0</v>
      </c>
      <c r="Q13" s="18">
        <f>P13</f>
        <v>0</v>
      </c>
      <c r="R13" s="18">
        <f t="shared" ref="R13:AB13" si="185">Q13</f>
        <v>0</v>
      </c>
      <c r="S13" s="18">
        <f t="shared" si="185"/>
        <v>0</v>
      </c>
      <c r="T13" s="18">
        <f t="shared" si="185"/>
        <v>0</v>
      </c>
      <c r="U13" s="18">
        <f t="shared" si="185"/>
        <v>0</v>
      </c>
      <c r="V13" s="18">
        <f t="shared" si="185"/>
        <v>0</v>
      </c>
      <c r="W13" s="18">
        <f t="shared" si="185"/>
        <v>0</v>
      </c>
      <c r="X13" s="18">
        <f t="shared" si="185"/>
        <v>0</v>
      </c>
      <c r="Y13" s="18">
        <f t="shared" si="185"/>
        <v>0</v>
      </c>
      <c r="Z13" s="18">
        <f t="shared" si="185"/>
        <v>0</v>
      </c>
      <c r="AA13" s="18">
        <f t="shared" si="185"/>
        <v>0</v>
      </c>
      <c r="AB13" s="18">
        <f t="shared" si="185"/>
        <v>0</v>
      </c>
      <c r="AC13" s="294">
        <f t="shared" ref="AC13" si="186">AB13</f>
        <v>0</v>
      </c>
      <c r="AD13" s="18">
        <f>AC13</f>
        <v>0</v>
      </c>
      <c r="AE13" s="18">
        <f t="shared" ref="AE13:AO13" si="187">AD13</f>
        <v>0</v>
      </c>
      <c r="AF13" s="18">
        <f t="shared" si="187"/>
        <v>0</v>
      </c>
      <c r="AG13" s="18">
        <f t="shared" si="187"/>
        <v>0</v>
      </c>
      <c r="AH13" s="18">
        <f t="shared" si="187"/>
        <v>0</v>
      </c>
      <c r="AI13" s="18">
        <f t="shared" si="187"/>
        <v>0</v>
      </c>
      <c r="AJ13" s="18">
        <f t="shared" si="187"/>
        <v>0</v>
      </c>
      <c r="AK13" s="18">
        <f t="shared" si="187"/>
        <v>0</v>
      </c>
      <c r="AL13" s="18">
        <f t="shared" si="187"/>
        <v>0</v>
      </c>
      <c r="AM13" s="18">
        <f t="shared" si="187"/>
        <v>0</v>
      </c>
      <c r="AN13" s="18">
        <f t="shared" si="187"/>
        <v>0</v>
      </c>
      <c r="AO13" s="18">
        <f t="shared" si="187"/>
        <v>0</v>
      </c>
      <c r="AP13" s="294">
        <f t="shared" ref="AP13" si="188">AO13</f>
        <v>0</v>
      </c>
      <c r="AQ13" s="18">
        <f>AP13</f>
        <v>0</v>
      </c>
      <c r="AR13" s="18">
        <f t="shared" ref="AR13:BB13" si="189">AQ13</f>
        <v>0</v>
      </c>
      <c r="AS13" s="18">
        <f t="shared" si="189"/>
        <v>0</v>
      </c>
      <c r="AT13" s="18">
        <f t="shared" si="189"/>
        <v>0</v>
      </c>
      <c r="AU13" s="18">
        <f t="shared" si="189"/>
        <v>0</v>
      </c>
      <c r="AV13" s="18">
        <f t="shared" si="189"/>
        <v>0</v>
      </c>
      <c r="AW13" s="18">
        <f t="shared" si="189"/>
        <v>0</v>
      </c>
      <c r="AX13" s="18">
        <f t="shared" si="189"/>
        <v>0</v>
      </c>
      <c r="AY13" s="18">
        <f t="shared" si="189"/>
        <v>0</v>
      </c>
      <c r="AZ13" s="18">
        <f t="shared" si="189"/>
        <v>0</v>
      </c>
      <c r="BA13" s="18">
        <f t="shared" si="189"/>
        <v>0</v>
      </c>
      <c r="BB13" s="18">
        <f t="shared" si="189"/>
        <v>0</v>
      </c>
      <c r="BC13" s="294">
        <f t="shared" ref="BC13" si="190">BB13</f>
        <v>0</v>
      </c>
      <c r="BD13" s="18">
        <f>BC13</f>
        <v>0</v>
      </c>
      <c r="BE13" s="18">
        <f t="shared" ref="BE13:BO13" si="191">BD13</f>
        <v>0</v>
      </c>
      <c r="BF13" s="18">
        <f t="shared" si="191"/>
        <v>0</v>
      </c>
      <c r="BG13" s="18">
        <f t="shared" si="191"/>
        <v>0</v>
      </c>
      <c r="BH13" s="18">
        <f t="shared" si="191"/>
        <v>0</v>
      </c>
      <c r="BI13" s="18">
        <f t="shared" si="191"/>
        <v>0</v>
      </c>
      <c r="BJ13" s="18">
        <f t="shared" si="191"/>
        <v>0</v>
      </c>
      <c r="BK13" s="18">
        <f t="shared" si="191"/>
        <v>0</v>
      </c>
      <c r="BL13" s="18">
        <f t="shared" si="191"/>
        <v>0</v>
      </c>
      <c r="BM13" s="18">
        <f t="shared" si="191"/>
        <v>0</v>
      </c>
      <c r="BN13" s="18">
        <f t="shared" si="191"/>
        <v>0</v>
      </c>
      <c r="BO13" s="18">
        <f t="shared" si="191"/>
        <v>0</v>
      </c>
      <c r="BP13" s="294">
        <f t="shared" ref="BP13" si="192">BO13</f>
        <v>0</v>
      </c>
      <c r="BQ13" s="18">
        <f>BP13</f>
        <v>0</v>
      </c>
      <c r="BR13" s="18">
        <f t="shared" ref="BR13:CB13" si="193">BQ13</f>
        <v>0</v>
      </c>
      <c r="BS13" s="18">
        <f t="shared" si="193"/>
        <v>0</v>
      </c>
      <c r="BT13" s="18">
        <f t="shared" si="193"/>
        <v>0</v>
      </c>
      <c r="BU13" s="18">
        <f t="shared" si="193"/>
        <v>0</v>
      </c>
      <c r="BV13" s="18">
        <f t="shared" si="193"/>
        <v>0</v>
      </c>
      <c r="BW13" s="18">
        <f t="shared" si="193"/>
        <v>0</v>
      </c>
      <c r="BX13" s="18">
        <f t="shared" si="193"/>
        <v>0</v>
      </c>
      <c r="BY13" s="18">
        <f t="shared" si="193"/>
        <v>0</v>
      </c>
      <c r="BZ13" s="18">
        <f t="shared" si="193"/>
        <v>0</v>
      </c>
      <c r="CA13" s="18">
        <f t="shared" si="193"/>
        <v>0</v>
      </c>
      <c r="CB13" s="18">
        <f t="shared" si="193"/>
        <v>0</v>
      </c>
      <c r="CC13" s="294">
        <f t="shared" ref="CC13" si="194">CB13</f>
        <v>0</v>
      </c>
      <c r="CD13" s="18">
        <f>CC13</f>
        <v>0</v>
      </c>
      <c r="CE13" s="18">
        <f t="shared" ref="CE13:CO13" si="195">CD13</f>
        <v>0</v>
      </c>
      <c r="CF13" s="18">
        <f t="shared" si="195"/>
        <v>0</v>
      </c>
      <c r="CG13" s="18">
        <f t="shared" si="195"/>
        <v>0</v>
      </c>
      <c r="CH13" s="18">
        <f t="shared" si="195"/>
        <v>0</v>
      </c>
      <c r="CI13" s="18">
        <f t="shared" si="195"/>
        <v>0</v>
      </c>
      <c r="CJ13" s="18">
        <f t="shared" si="195"/>
        <v>0</v>
      </c>
      <c r="CK13" s="18">
        <f t="shared" si="195"/>
        <v>0</v>
      </c>
      <c r="CL13" s="18">
        <f t="shared" si="195"/>
        <v>0</v>
      </c>
      <c r="CM13" s="18">
        <f t="shared" si="195"/>
        <v>0</v>
      </c>
      <c r="CN13" s="18">
        <f t="shared" si="195"/>
        <v>0</v>
      </c>
      <c r="CO13" s="18">
        <f t="shared" si="195"/>
        <v>0</v>
      </c>
      <c r="CP13" s="294">
        <f t="shared" ref="CP13" si="196">CO13</f>
        <v>0</v>
      </c>
      <c r="CQ13" s="18">
        <f>CP13</f>
        <v>0</v>
      </c>
      <c r="CR13" s="18">
        <f t="shared" ref="CR13:DB13" si="197">CQ13</f>
        <v>0</v>
      </c>
      <c r="CS13" s="18">
        <f t="shared" si="197"/>
        <v>0</v>
      </c>
      <c r="CT13" s="18">
        <f t="shared" si="197"/>
        <v>0</v>
      </c>
      <c r="CU13" s="18">
        <f t="shared" si="197"/>
        <v>0</v>
      </c>
      <c r="CV13" s="18">
        <f t="shared" si="197"/>
        <v>0</v>
      </c>
      <c r="CW13" s="18">
        <f t="shared" si="197"/>
        <v>0</v>
      </c>
      <c r="CX13" s="18">
        <f t="shared" si="197"/>
        <v>0</v>
      </c>
      <c r="CY13" s="18">
        <f t="shared" si="197"/>
        <v>0</v>
      </c>
      <c r="CZ13" s="18">
        <f t="shared" si="197"/>
        <v>0</v>
      </c>
      <c r="DA13" s="18">
        <f t="shared" si="197"/>
        <v>0</v>
      </c>
      <c r="DB13" s="18">
        <f t="shared" si="197"/>
        <v>0</v>
      </c>
      <c r="DC13" s="294">
        <f t="shared" ref="DC13" si="198">DB13</f>
        <v>0</v>
      </c>
    </row>
    <row r="14" spans="2:107" s="259" customFormat="1">
      <c r="B14" s="285" t="s">
        <v>65</v>
      </c>
      <c r="C14" s="286">
        <f>SUM(C12:C13)</f>
        <v>0</v>
      </c>
      <c r="D14" s="287">
        <f ca="1">SUM(D12:D13)</f>
        <v>50000</v>
      </c>
      <c r="E14" s="287">
        <f t="shared" ref="E14:O14" ca="1" si="199">SUM(E12:E13)</f>
        <v>100000</v>
      </c>
      <c r="F14" s="287">
        <f t="shared" ca="1" si="199"/>
        <v>99166.666666666657</v>
      </c>
      <c r="G14" s="287">
        <f t="shared" ca="1" si="199"/>
        <v>98319.444444444423</v>
      </c>
      <c r="H14" s="287">
        <f t="shared" ca="1" si="199"/>
        <v>97458.333333333314</v>
      </c>
      <c r="I14" s="287">
        <f t="shared" ca="1" si="199"/>
        <v>96583.333333333314</v>
      </c>
      <c r="J14" s="287">
        <f t="shared" ca="1" si="199"/>
        <v>95694.444444444423</v>
      </c>
      <c r="K14" s="287">
        <f t="shared" ca="1" si="199"/>
        <v>94791.666666666642</v>
      </c>
      <c r="L14" s="287">
        <f t="shared" ca="1" si="199"/>
        <v>93874.999999999971</v>
      </c>
      <c r="M14" s="287">
        <f t="shared" ca="1" si="199"/>
        <v>92944.444444444409</v>
      </c>
      <c r="N14" s="287">
        <f t="shared" ca="1" si="199"/>
        <v>91999.999999999956</v>
      </c>
      <c r="O14" s="287">
        <f t="shared" ca="1" si="199"/>
        <v>91041.666666666613</v>
      </c>
      <c r="P14" s="286">
        <f ca="1">SUM(P12:P13)</f>
        <v>91041.666666666613</v>
      </c>
      <c r="Q14" s="287">
        <f ca="1">SUM(Q12:Q13)</f>
        <v>173402.77777777769</v>
      </c>
      <c r="R14" s="287">
        <f t="shared" ref="R14" ca="1" si="200">SUM(R12:R13)</f>
        <v>255749.99999999991</v>
      </c>
      <c r="S14" s="287">
        <f t="shared" ref="S14" ca="1" si="201">SUM(S12:S13)</f>
        <v>338099.99999999994</v>
      </c>
      <c r="T14" s="287">
        <f t="shared" ref="T14" ca="1" si="202">SUM(T12:T13)</f>
        <v>420435.83333333326</v>
      </c>
      <c r="U14" s="287">
        <f t="shared" ref="U14" ca="1" si="203">SUM(U12:U13)</f>
        <v>502757.49999999988</v>
      </c>
      <c r="V14" s="287">
        <f t="shared" ref="V14" ca="1" si="204">SUM(V12:V13)</f>
        <v>585064.99999999988</v>
      </c>
      <c r="W14" s="287">
        <f t="shared" ref="W14" ca="1" si="205">SUM(W12:W13)</f>
        <v>579008.33333333314</v>
      </c>
      <c r="X14" s="287">
        <f t="shared" ref="X14" ca="1" si="206">SUM(X12:X13)</f>
        <v>572882.22222222202</v>
      </c>
      <c r="Y14" s="287">
        <f t="shared" ref="Y14" ca="1" si="207">SUM(Y12:Y13)</f>
        <v>566686.6666666664</v>
      </c>
      <c r="Z14" s="287">
        <f t="shared" ref="Z14" ca="1" si="208">SUM(Z12:Z13)</f>
        <v>560421.6666666664</v>
      </c>
      <c r="AA14" s="287">
        <f t="shared" ref="AA14" ca="1" si="209">SUM(AA12:AA13)</f>
        <v>554087.2222222219</v>
      </c>
      <c r="AB14" s="287">
        <f t="shared" ref="AB14" ca="1" si="210">SUM(AB12:AB13)</f>
        <v>547683.33333333302</v>
      </c>
      <c r="AC14" s="286">
        <f ca="1">SUM(AC12:AC13)</f>
        <v>547683.33333333302</v>
      </c>
      <c r="AD14" s="287">
        <f ca="1">SUM(AD12:AD13)</f>
        <v>541209.99999999965</v>
      </c>
      <c r="AE14" s="287">
        <f t="shared" ref="AE14" ca="1" si="211">SUM(AE12:AE13)</f>
        <v>534667.22222222178</v>
      </c>
      <c r="AF14" s="287">
        <f t="shared" ref="AF14" ca="1" si="212">SUM(AF12:AF13)</f>
        <v>528054.99999999953</v>
      </c>
      <c r="AG14" s="287">
        <f t="shared" ref="AG14" ca="1" si="213">SUM(AG12:AG13)</f>
        <v>521373.33333333285</v>
      </c>
      <c r="AH14" s="287">
        <f t="shared" ref="AH14" ca="1" si="214">SUM(AH12:AH13)</f>
        <v>514622.22222222178</v>
      </c>
      <c r="AI14" s="287">
        <f t="shared" ref="AI14" ca="1" si="215">SUM(AI12:AI13)</f>
        <v>507801.66666666622</v>
      </c>
      <c r="AJ14" s="287">
        <f t="shared" ref="AJ14" ca="1" si="216">SUM(AJ12:AJ13)</f>
        <v>500994.99999999953</v>
      </c>
      <c r="AK14" s="287">
        <f t="shared" ref="AK14" ca="1" si="217">SUM(AK12:AK13)</f>
        <v>494117.49999999953</v>
      </c>
      <c r="AL14" s="287">
        <f t="shared" ref="AL14" ca="1" si="218">SUM(AL12:AL13)</f>
        <v>487169.16666666622</v>
      </c>
      <c r="AM14" s="287">
        <f t="shared" ref="AM14" ca="1" si="219">SUM(AM12:AM13)</f>
        <v>480149.99999999953</v>
      </c>
      <c r="AN14" s="287">
        <f t="shared" ref="AN14" ca="1" si="220">SUM(AN12:AN13)</f>
        <v>473059.99999999953</v>
      </c>
      <c r="AO14" s="287">
        <f t="shared" ref="AO14" ca="1" si="221">SUM(AO12:AO13)</f>
        <v>465899.16666666622</v>
      </c>
      <c r="AP14" s="286">
        <f ca="1">SUM(AP12:AP13)</f>
        <v>465899.16666666622</v>
      </c>
      <c r="AQ14" s="287">
        <f ca="1">SUM(AQ12:AQ13)</f>
        <v>625334.16666666628</v>
      </c>
      <c r="AR14" s="287">
        <f t="shared" ref="AR14" ca="1" si="222">SUM(AR12:AR13)</f>
        <v>784698.33333333291</v>
      </c>
      <c r="AS14" s="287">
        <f t="shared" ref="AS14" ca="1" si="223">SUM(AS12:AS13)</f>
        <v>943991.66666666616</v>
      </c>
      <c r="AT14" s="287">
        <f t="shared" ref="AT14" ca="1" si="224">SUM(AT12:AT13)</f>
        <v>1103214.166666666</v>
      </c>
      <c r="AU14" s="287">
        <f t="shared" ref="AU14" ca="1" si="225">SUM(AU12:AU13)</f>
        <v>1262365.8333333328</v>
      </c>
      <c r="AV14" s="287">
        <f t="shared" ref="AV14" ca="1" si="226">SUM(AV12:AV13)</f>
        <v>1421446.6666666663</v>
      </c>
      <c r="AW14" s="287">
        <f t="shared" ref="AW14" ca="1" si="227">SUM(AW12:AW13)</f>
        <v>1580541.6666666663</v>
      </c>
      <c r="AX14" s="287">
        <f t="shared" ref="AX14" ca="1" si="228">SUM(AX12:AX13)</f>
        <v>1739564.4166666663</v>
      </c>
      <c r="AY14" s="287">
        <f t="shared" ref="AY14" ca="1" si="229">SUM(AY12:AY13)</f>
        <v>1898514.9166666663</v>
      </c>
      <c r="AZ14" s="287">
        <f t="shared" ref="AZ14" ca="1" si="230">SUM(AZ12:AZ13)</f>
        <v>2057393.1666666663</v>
      </c>
      <c r="BA14" s="287">
        <f t="shared" ref="BA14" ca="1" si="231">SUM(BA12:BA13)</f>
        <v>2216199.1666666665</v>
      </c>
      <c r="BB14" s="287">
        <f t="shared" ref="BB14" ca="1" si="232">SUM(BB12:BB13)</f>
        <v>2374932.9166666665</v>
      </c>
      <c r="BC14" s="286">
        <f ca="1">SUM(BC12:BC13)</f>
        <v>2374932.9166666665</v>
      </c>
      <c r="BD14" s="287">
        <f ca="1">SUM(BD12:BD13)</f>
        <v>2345926.083333333</v>
      </c>
      <c r="BE14" s="287">
        <f t="shared" ref="BE14" ca="1" si="233">SUM(BE12:BE13)</f>
        <v>2316641.4722222215</v>
      </c>
      <c r="BF14" s="287">
        <f t="shared" ref="BF14" ca="1" si="234">SUM(BF12:BF13)</f>
        <v>2287079.0833333326</v>
      </c>
      <c r="BG14" s="287">
        <f t="shared" ref="BG14" ca="1" si="235">SUM(BG12:BG13)</f>
        <v>2257238.9166666656</v>
      </c>
      <c r="BH14" s="287">
        <f t="shared" ref="BH14" ca="1" si="236">SUM(BH12:BH13)</f>
        <v>2227120.9722222211</v>
      </c>
      <c r="BI14" s="287">
        <f t="shared" ref="BI14" ca="1" si="237">SUM(BI12:BI13)</f>
        <v>2196725.2499999986</v>
      </c>
      <c r="BJ14" s="287">
        <f t="shared" ref="BJ14" ca="1" si="238">SUM(BJ12:BJ13)</f>
        <v>2166051.7499999986</v>
      </c>
      <c r="BK14" s="287">
        <f t="shared" ref="BK14" ca="1" si="239">SUM(BK12:BK13)</f>
        <v>2135100.4722222206</v>
      </c>
      <c r="BL14" s="287">
        <f t="shared" ref="BL14" ca="1" si="240">SUM(BL12:BL13)</f>
        <v>2103871.4166666651</v>
      </c>
      <c r="BM14" s="287">
        <f t="shared" ref="BM14" ca="1" si="241">SUM(BM12:BM13)</f>
        <v>2072364.5833333316</v>
      </c>
      <c r="BN14" s="287">
        <f t="shared" ref="BN14" ca="1" si="242">SUM(BN12:BN13)</f>
        <v>2040579.9722222206</v>
      </c>
      <c r="BO14" s="287">
        <f t="shared" ref="BO14" ca="1" si="243">SUM(BO12:BO13)</f>
        <v>2008517.5833333319</v>
      </c>
      <c r="BP14" s="286">
        <f ca="1">SUM(BP12:BP13)</f>
        <v>2008517.5833333319</v>
      </c>
      <c r="BQ14" s="287">
        <f ca="1">SUM(BQ12:BQ13)</f>
        <v>1976510.7499999986</v>
      </c>
      <c r="BR14" s="287">
        <f t="shared" ref="BR14" ca="1" si="244">SUM(BR12:BR13)</f>
        <v>1944220.5833333319</v>
      </c>
      <c r="BS14" s="287">
        <f t="shared" ref="BS14" ca="1" si="245">SUM(BS12:BS13)</f>
        <v>1913313.7499999986</v>
      </c>
      <c r="BT14" s="287">
        <f t="shared" ref="BT14" ca="1" si="246">SUM(BT12:BT13)</f>
        <v>1882137.4722222209</v>
      </c>
      <c r="BU14" s="287">
        <f t="shared" ref="BU14" ca="1" si="247">SUM(BU12:BU13)</f>
        <v>1850691.7499999986</v>
      </c>
      <c r="BV14" s="287">
        <f t="shared" ref="BV14" ca="1" si="248">SUM(BV12:BV13)</f>
        <v>1818976.5833333319</v>
      </c>
      <c r="BW14" s="287">
        <f t="shared" ref="BW14" ca="1" si="249">SUM(BW12:BW13)</f>
        <v>1786991.9722222209</v>
      </c>
      <c r="BX14" s="287">
        <f t="shared" ref="BX14" ca="1" si="250">SUM(BX12:BX13)</f>
        <v>1754737.9166666653</v>
      </c>
      <c r="BY14" s="287">
        <f t="shared" ref="BY14" ca="1" si="251">SUM(BY12:BY13)</f>
        <v>1722214.4166666653</v>
      </c>
      <c r="BZ14" s="287">
        <f t="shared" ref="BZ14" ca="1" si="252">SUM(BZ12:BZ13)</f>
        <v>1689421.4722222209</v>
      </c>
      <c r="CA14" s="287">
        <f t="shared" ref="CA14" ca="1" si="253">SUM(CA12:CA13)</f>
        <v>1656359.0833333319</v>
      </c>
      <c r="CB14" s="287">
        <f t="shared" ref="CB14" ca="1" si="254">SUM(CB12:CB13)</f>
        <v>1623027.2499999986</v>
      </c>
      <c r="CC14" s="286">
        <f ca="1">SUM(CC12:CC13)</f>
        <v>1623027.2499999986</v>
      </c>
      <c r="CD14" s="287">
        <f ca="1">SUM(CD12:CD13)</f>
        <v>1589765.9722222209</v>
      </c>
      <c r="CE14" s="287">
        <f t="shared" ref="CE14" ca="1" si="255">SUM(CE12:CE13)</f>
        <v>1556229.5833333319</v>
      </c>
      <c r="CF14" s="287">
        <f t="shared" ref="CF14" ca="1" si="256">SUM(CF12:CF13)</f>
        <v>1522418.0833333319</v>
      </c>
      <c r="CG14" s="287">
        <f t="shared" ref="CG14" ca="1" si="257">SUM(CG12:CG13)</f>
        <v>1488331.7499999986</v>
      </c>
      <c r="CH14" s="287">
        <f t="shared" ref="CH14" ca="1" si="258">SUM(CH12:CH13)</f>
        <v>1453970.5833333319</v>
      </c>
      <c r="CI14" s="287">
        <f t="shared" ref="CI14" ca="1" si="259">SUM(CI12:CI13)</f>
        <v>1419334.5833333319</v>
      </c>
      <c r="CJ14" s="287">
        <f t="shared" ref="CJ14" ca="1" si="260">SUM(CJ12:CJ13)</f>
        <v>1392757.0833333319</v>
      </c>
      <c r="CK14" s="287">
        <f t="shared" ref="CK14" ca="1" si="261">SUM(CK12:CK13)</f>
        <v>1365960.0277777764</v>
      </c>
      <c r="CL14" s="287">
        <f t="shared" ref="CL14" ca="1" si="262">SUM(CL12:CL13)</f>
        <v>1338943.4166666653</v>
      </c>
      <c r="CM14" s="287">
        <f t="shared" ref="CM14" ca="1" si="263">SUM(CM12:CM13)</f>
        <v>1311707.2499999986</v>
      </c>
      <c r="CN14" s="287">
        <f t="shared" ref="CN14" ca="1" si="264">SUM(CN12:CN13)</f>
        <v>1284251.5277777764</v>
      </c>
      <c r="CO14" s="287">
        <f t="shared" ref="CO14" ca="1" si="265">SUM(CO12:CO13)</f>
        <v>1256576.2499999986</v>
      </c>
      <c r="CP14" s="286">
        <f ca="1">SUM(CP12:CP13)</f>
        <v>1256576.2499999986</v>
      </c>
      <c r="CQ14" s="287">
        <f ca="1">SUM(CQ12:CQ13)</f>
        <v>1229028.2166666654</v>
      </c>
      <c r="CR14" s="287">
        <f t="shared" ref="CR14" ca="1" si="266">SUM(CR12:CR13)</f>
        <v>1201254.8477777767</v>
      </c>
      <c r="CS14" s="287">
        <f t="shared" ref="CS14" ca="1" si="267">SUM(CS12:CS13)</f>
        <v>1173256.1433333321</v>
      </c>
      <c r="CT14" s="287">
        <f t="shared" ref="CT14" ca="1" si="268">SUM(CT12:CT13)</f>
        <v>1145032.1033333321</v>
      </c>
      <c r="CU14" s="287">
        <f t="shared" ref="CU14" ca="1" si="269">SUM(CU12:CU13)</f>
        <v>1116582.7277777765</v>
      </c>
      <c r="CV14" s="287">
        <f t="shared" ref="CV14" ca="1" si="270">SUM(CV12:CV13)</f>
        <v>1087908.0166666654</v>
      </c>
      <c r="CW14" s="287">
        <f t="shared" ref="CW14" ca="1" si="271">SUM(CW12:CW13)</f>
        <v>1059007.9699999988</v>
      </c>
      <c r="CX14" s="287">
        <f t="shared" ref="CX14" ca="1" si="272">SUM(CX12:CX13)</f>
        <v>1029883.9766666655</v>
      </c>
      <c r="CY14" s="287">
        <f t="shared" ref="CY14" ca="1" si="273">SUM(CY12:CY13)</f>
        <v>1000536.0366666656</v>
      </c>
      <c r="CZ14" s="287">
        <f t="shared" ref="CZ14" ca="1" si="274">SUM(CZ12:CZ13)</f>
        <v>970964.14999999898</v>
      </c>
      <c r="DA14" s="287">
        <f t="shared" ref="DA14" ca="1" si="275">SUM(DA12:DA13)</f>
        <v>941168.31666666572</v>
      </c>
      <c r="DB14" s="287">
        <f t="shared" ref="DB14" ca="1" si="276">SUM(DB12:DB13)</f>
        <v>911148.53666666581</v>
      </c>
      <c r="DC14" s="286">
        <f ca="1">SUM(DC12:DC13)</f>
        <v>911148.53666666581</v>
      </c>
    </row>
    <row r="15" spans="2:107" s="259" customFormat="1">
      <c r="B15" s="293"/>
      <c r="C15" s="297"/>
      <c r="D15" s="289"/>
      <c r="E15" s="289"/>
      <c r="F15" s="289"/>
      <c r="G15" s="289"/>
      <c r="H15" s="289"/>
      <c r="I15" s="289"/>
      <c r="J15" s="289"/>
      <c r="K15" s="289"/>
      <c r="L15" s="289"/>
      <c r="M15" s="289"/>
      <c r="N15" s="289"/>
      <c r="O15" s="289"/>
      <c r="P15" s="297"/>
      <c r="Q15" s="289"/>
      <c r="R15" s="289"/>
      <c r="S15" s="289"/>
      <c r="T15" s="289"/>
      <c r="U15" s="289"/>
      <c r="V15" s="289"/>
      <c r="W15" s="289"/>
      <c r="X15" s="289"/>
      <c r="Y15" s="289"/>
      <c r="Z15" s="289"/>
      <c r="AA15" s="289"/>
      <c r="AB15" s="289"/>
      <c r="AC15" s="297"/>
      <c r="AD15" s="289"/>
      <c r="AE15" s="289"/>
      <c r="AF15" s="289"/>
      <c r="AG15" s="289"/>
      <c r="AH15" s="289"/>
      <c r="AI15" s="289"/>
      <c r="AJ15" s="289"/>
      <c r="AK15" s="289"/>
      <c r="AL15" s="289"/>
      <c r="AM15" s="289"/>
      <c r="AN15" s="289"/>
      <c r="AO15" s="289"/>
      <c r="AP15" s="297"/>
      <c r="AQ15" s="289"/>
      <c r="AR15" s="289"/>
      <c r="AS15" s="289"/>
      <c r="AT15" s="289"/>
      <c r="AU15" s="289"/>
      <c r="AV15" s="289"/>
      <c r="AW15" s="289"/>
      <c r="AX15" s="289"/>
      <c r="AY15" s="289"/>
      <c r="AZ15" s="289"/>
      <c r="BA15" s="289"/>
      <c r="BB15" s="289"/>
      <c r="BC15" s="297"/>
      <c r="BD15" s="289"/>
      <c r="BE15" s="289"/>
      <c r="BF15" s="289"/>
      <c r="BG15" s="289"/>
      <c r="BH15" s="289"/>
      <c r="BI15" s="289"/>
      <c r="BJ15" s="289"/>
      <c r="BK15" s="289"/>
      <c r="BL15" s="289"/>
      <c r="BM15" s="289"/>
      <c r="BN15" s="289"/>
      <c r="BO15" s="289"/>
      <c r="BP15" s="297"/>
      <c r="BQ15" s="289"/>
      <c r="BR15" s="289"/>
      <c r="BS15" s="289"/>
      <c r="BT15" s="289"/>
      <c r="BU15" s="289"/>
      <c r="BV15" s="289"/>
      <c r="BW15" s="289"/>
      <c r="BX15" s="289"/>
      <c r="BY15" s="289"/>
      <c r="BZ15" s="289"/>
      <c r="CA15" s="289"/>
      <c r="CB15" s="289"/>
      <c r="CC15" s="297"/>
      <c r="CD15" s="289"/>
      <c r="CE15" s="289"/>
      <c r="CF15" s="289"/>
      <c r="CG15" s="289"/>
      <c r="CH15" s="289"/>
      <c r="CI15" s="289"/>
      <c r="CJ15" s="289"/>
      <c r="CK15" s="289"/>
      <c r="CL15" s="289"/>
      <c r="CM15" s="289"/>
      <c r="CN15" s="289"/>
      <c r="CO15" s="289"/>
      <c r="CP15" s="297"/>
      <c r="CQ15" s="289"/>
      <c r="CR15" s="289"/>
      <c r="CS15" s="289"/>
      <c r="CT15" s="289"/>
      <c r="CU15" s="289"/>
      <c r="CV15" s="289"/>
      <c r="CW15" s="289"/>
      <c r="CX15" s="289"/>
      <c r="CY15" s="289"/>
      <c r="CZ15" s="289"/>
      <c r="DA15" s="289"/>
      <c r="DB15" s="289"/>
      <c r="DC15" s="297"/>
    </row>
    <row r="16" spans="2:107">
      <c r="B16" s="243" t="s">
        <v>20</v>
      </c>
      <c r="C16" s="276">
        <f t="shared" ref="C16:AH16" si="277">C14+C10</f>
        <v>0</v>
      </c>
      <c r="D16" s="277">
        <f t="shared" ca="1" si="277"/>
        <v>204141.66666666666</v>
      </c>
      <c r="E16" s="277">
        <f t="shared" ca="1" si="277"/>
        <v>192091.66666666669</v>
      </c>
      <c r="F16" s="277">
        <f t="shared" ca="1" si="277"/>
        <v>178970.25</v>
      </c>
      <c r="G16" s="277">
        <f t="shared" ca="1" si="277"/>
        <v>163629.23590277776</v>
      </c>
      <c r="H16" s="277">
        <f t="shared" ca="1" si="277"/>
        <v>151058.33550422452</v>
      </c>
      <c r="I16" s="277">
        <f t="shared" ca="1" si="277"/>
        <v>141259.74336633278</v>
      </c>
      <c r="J16" s="277">
        <f t="shared" ca="1" si="277"/>
        <v>134235.67905098313</v>
      </c>
      <c r="K16" s="277">
        <f t="shared" ca="1" si="277"/>
        <v>129988.38715906537</v>
      </c>
      <c r="L16" s="277">
        <f t="shared" ca="1" si="277"/>
        <v>128520.1373698409</v>
      </c>
      <c r="M16" s="277">
        <f t="shared" ca="1" si="277"/>
        <v>129833.22448054617</v>
      </c>
      <c r="N16" s="277">
        <f t="shared" ca="1" si="277"/>
        <v>133929.96844623843</v>
      </c>
      <c r="O16" s="277">
        <f t="shared" ca="1" si="277"/>
        <v>140812.71441988391</v>
      </c>
      <c r="P16" s="276">
        <f t="shared" ca="1" si="277"/>
        <v>140812.71441988391</v>
      </c>
      <c r="Q16" s="277">
        <f t="shared" ca="1" si="277"/>
        <v>658102.16612602223</v>
      </c>
      <c r="R16" s="277">
        <f t="shared" ca="1" si="277"/>
        <v>648750.71923467482</v>
      </c>
      <c r="S16" s="277">
        <f t="shared" ca="1" si="277"/>
        <v>646610.14487364155</v>
      </c>
      <c r="T16" s="277">
        <f t="shared" ca="1" si="277"/>
        <v>648406.99443580094</v>
      </c>
      <c r="U16" s="277">
        <f t="shared" ca="1" si="277"/>
        <v>654243.85856130288</v>
      </c>
      <c r="V16" s="277">
        <f t="shared" ca="1" si="277"/>
        <v>664123.61315790459</v>
      </c>
      <c r="W16" s="277">
        <f t="shared" ca="1" si="277"/>
        <v>711987.67830337968</v>
      </c>
      <c r="X16" s="277">
        <f t="shared" ca="1" si="277"/>
        <v>763105.79716866894</v>
      </c>
      <c r="Y16" s="277">
        <f t="shared" ca="1" si="277"/>
        <v>821618.55644588568</v>
      </c>
      <c r="Z16" s="277">
        <f t="shared" ca="1" si="277"/>
        <v>887489.53100933484</v>
      </c>
      <c r="AA16" s="277">
        <f t="shared" ca="1" si="277"/>
        <v>960719.16868876165</v>
      </c>
      <c r="AB16" s="277">
        <f t="shared" ca="1" si="277"/>
        <v>1041307.9637367851</v>
      </c>
      <c r="AC16" s="276">
        <f t="shared" ca="1" si="277"/>
        <v>1041307.9637367851</v>
      </c>
      <c r="AD16" s="277">
        <f t="shared" ca="1" si="277"/>
        <v>1129844.4568316962</v>
      </c>
      <c r="AE16" s="277">
        <f t="shared" ca="1" si="277"/>
        <v>1223390.7050805474</v>
      </c>
      <c r="AF16" s="277">
        <f t="shared" ca="1" si="277"/>
        <v>1325370.0281975314</v>
      </c>
      <c r="AG16" s="277">
        <f t="shared" ca="1" si="277"/>
        <v>1435783.0951418388</v>
      </c>
      <c r="AH16" s="277">
        <f t="shared" ca="1" si="277"/>
        <v>1554630.6280134059</v>
      </c>
      <c r="AI16" s="277">
        <f t="shared" ref="AI16:BN16" ca="1" si="278">AI14+AI10</f>
        <v>1681913.4020570954</v>
      </c>
      <c r="AJ16" s="277">
        <f t="shared" ca="1" si="278"/>
        <v>1836404.8630129138</v>
      </c>
      <c r="AK16" s="277">
        <f t="shared" ca="1" si="278"/>
        <v>1999993.0438337452</v>
      </c>
      <c r="AL16" s="277">
        <f t="shared" ca="1" si="278"/>
        <v>2172863.5344037204</v>
      </c>
      <c r="AM16" s="277">
        <f t="shared" ca="1" si="278"/>
        <v>2355017.4444041778</v>
      </c>
      <c r="AN16" s="277">
        <f t="shared" ca="1" si="278"/>
        <v>2546455.9419736005</v>
      </c>
      <c r="AO16" s="277">
        <f t="shared" ca="1" si="278"/>
        <v>2747180.2537145503</v>
      </c>
      <c r="AP16" s="276">
        <f t="shared" ca="1" si="278"/>
        <v>2747180.2537145503</v>
      </c>
      <c r="AQ16" s="277">
        <f t="shared" ca="1" si="278"/>
        <v>4963751.539700971</v>
      </c>
      <c r="AR16" s="277">
        <f t="shared" ca="1" si="278"/>
        <v>5167971.5015066862</v>
      </c>
      <c r="AS16" s="277">
        <f t="shared" ca="1" si="278"/>
        <v>5382209.285504315</v>
      </c>
      <c r="AT16" s="277">
        <f t="shared" ca="1" si="278"/>
        <v>5606465.2163134124</v>
      </c>
      <c r="AU16" s="277">
        <f t="shared" ca="1" si="278"/>
        <v>5840739.6816076273</v>
      </c>
      <c r="AV16" s="277">
        <f t="shared" ca="1" si="278"/>
        <v>6085033.1321167359</v>
      </c>
      <c r="AW16" s="277">
        <f t="shared" ca="1" si="278"/>
        <v>6370982.113111347</v>
      </c>
      <c r="AX16" s="277">
        <f t="shared" ca="1" si="278"/>
        <v>6667808.0528338673</v>
      </c>
      <c r="AY16" s="277">
        <f t="shared" ca="1" si="278"/>
        <v>6975700.0175279276</v>
      </c>
      <c r="AZ16" s="277">
        <f t="shared" ca="1" si="278"/>
        <v>7294658.9136197139</v>
      </c>
      <c r="BA16" s="277">
        <f t="shared" ca="1" si="278"/>
        <v>7624685.7171496321</v>
      </c>
      <c r="BB16" s="277">
        <f t="shared" ca="1" si="278"/>
        <v>7965781.4737779666</v>
      </c>
      <c r="BC16" s="276">
        <f t="shared" ca="1" si="278"/>
        <v>7965781.4737779666</v>
      </c>
      <c r="BD16" s="277">
        <f t="shared" ca="1" si="278"/>
        <v>8304950.4757793257</v>
      </c>
      <c r="BE16" s="277">
        <f t="shared" ca="1" si="278"/>
        <v>8640741.1023185421</v>
      </c>
      <c r="BF16" s="277">
        <f t="shared" ca="1" si="278"/>
        <v>8989626.4490431957</v>
      </c>
      <c r="BG16" s="277">
        <f t="shared" ca="1" si="278"/>
        <v>9351608.9712846372</v>
      </c>
      <c r="BH16" s="277">
        <f t="shared" ca="1" si="278"/>
        <v>9726691.2079523206</v>
      </c>
      <c r="BI16" s="277">
        <f t="shared" ca="1" si="278"/>
        <v>10114875.781549167</v>
      </c>
      <c r="BJ16" s="277">
        <f t="shared" ca="1" si="278"/>
        <v>10516294.997622093</v>
      </c>
      <c r="BK16" s="277">
        <f t="shared" ca="1" si="278"/>
        <v>10930825.491786882</v>
      </c>
      <c r="BL16" s="277">
        <f t="shared" ca="1" si="278"/>
        <v>11358470.138234124</v>
      </c>
      <c r="BM16" s="277">
        <f t="shared" ca="1" si="278"/>
        <v>11799231.894835999</v>
      </c>
      <c r="BN16" s="277">
        <f t="shared" ca="1" si="278"/>
        <v>12253113.80316426</v>
      </c>
      <c r="BO16" s="277">
        <f t="shared" ref="BO16:CT16" ca="1" si="279">BO14+BO10</f>
        <v>12720118.988508705</v>
      </c>
      <c r="BP16" s="276">
        <f t="shared" ca="1" si="279"/>
        <v>12720118.988508705</v>
      </c>
      <c r="BQ16" s="277">
        <f t="shared" ca="1" si="279"/>
        <v>13258502.762273386</v>
      </c>
      <c r="BR16" s="277">
        <f t="shared" ca="1" si="279"/>
        <v>13806958.555273153</v>
      </c>
      <c r="BS16" s="277">
        <f t="shared" ca="1" si="279"/>
        <v>14368150.628835754</v>
      </c>
      <c r="BT16" s="277">
        <f t="shared" ca="1" si="279"/>
        <v>14940842.164706776</v>
      </c>
      <c r="BU16" s="277">
        <f t="shared" ca="1" si="279"/>
        <v>15525037.031907162</v>
      </c>
      <c r="BV16" s="277">
        <f t="shared" ca="1" si="279"/>
        <v>16120739.173013525</v>
      </c>
      <c r="BW16" s="277">
        <f t="shared" ca="1" si="279"/>
        <v>16728123.87632216</v>
      </c>
      <c r="BX16" s="277">
        <f t="shared" ca="1" si="279"/>
        <v>17347026.853516687</v>
      </c>
      <c r="BY16" s="277">
        <f t="shared" ca="1" si="279"/>
        <v>17977452.269058097</v>
      </c>
      <c r="BZ16" s="277">
        <f t="shared" ca="1" si="279"/>
        <v>18619404.36108062</v>
      </c>
      <c r="CA16" s="277">
        <f t="shared" ca="1" si="279"/>
        <v>19272887.441417761</v>
      </c>
      <c r="CB16" s="277">
        <f t="shared" ca="1" si="279"/>
        <v>19937905.895628776</v>
      </c>
      <c r="CC16" s="276">
        <f t="shared" ca="1" si="279"/>
        <v>19937905.895628776</v>
      </c>
      <c r="CD16" s="277">
        <f t="shared" ca="1" si="279"/>
        <v>20690819.00350628</v>
      </c>
      <c r="CE16" s="277">
        <f t="shared" ca="1" si="279"/>
        <v>21451851.173965715</v>
      </c>
      <c r="CF16" s="277">
        <f t="shared" ca="1" si="279"/>
        <v>22222329.875559717</v>
      </c>
      <c r="CG16" s="277">
        <f t="shared" ca="1" si="279"/>
        <v>23002260.45461956</v>
      </c>
      <c r="CH16" s="277">
        <f t="shared" ca="1" si="279"/>
        <v>23791648.109729834</v>
      </c>
      <c r="CI16" s="277">
        <f t="shared" ca="1" si="279"/>
        <v>24590498.100267079</v>
      </c>
      <c r="CJ16" s="277">
        <f t="shared" ca="1" si="279"/>
        <v>25405272.449108105</v>
      </c>
      <c r="CK16" s="277">
        <f t="shared" ca="1" si="279"/>
        <v>26229558.363709562</v>
      </c>
      <c r="CL16" s="277">
        <f t="shared" ca="1" si="279"/>
        <v>27063361.239742726</v>
      </c>
      <c r="CM16" s="277">
        <f t="shared" ca="1" si="279"/>
        <v>27906686.533698387</v>
      </c>
      <c r="CN16" s="277">
        <f t="shared" ca="1" si="279"/>
        <v>28759539.762920558</v>
      </c>
      <c r="CO16" s="277">
        <f t="shared" ca="1" si="279"/>
        <v>29621926.505640596</v>
      </c>
      <c r="CP16" s="276">
        <f t="shared" ca="1" si="279"/>
        <v>29621926.505640596</v>
      </c>
      <c r="CQ16" s="277">
        <f t="shared" ca="1" si="279"/>
        <v>30587117.237762827</v>
      </c>
      <c r="CR16" s="277">
        <f t="shared" ca="1" si="279"/>
        <v>31558004.58342392</v>
      </c>
      <c r="CS16" s="277">
        <f t="shared" ca="1" si="279"/>
        <v>32539397.465300847</v>
      </c>
      <c r="CT16" s="277">
        <f t="shared" ca="1" si="279"/>
        <v>33531302.265857805</v>
      </c>
      <c r="CU16" s="277">
        <f t="shared" ref="CU16:DC16" ca="1" si="280">CU14+CU10</f>
        <v>34533725.434626929</v>
      </c>
      <c r="CV16" s="277">
        <f t="shared" ca="1" si="280"/>
        <v>35546673.488248184</v>
      </c>
      <c r="CW16" s="277">
        <f t="shared" ca="1" si="280"/>
        <v>36570391.950728789</v>
      </c>
      <c r="CX16" s="277">
        <f t="shared" ca="1" si="280"/>
        <v>37604651.967521258</v>
      </c>
      <c r="CY16" s="277">
        <f t="shared" ca="1" si="280"/>
        <v>38649460.257457942</v>
      </c>
      <c r="CZ16" s="277">
        <f t="shared" ca="1" si="280"/>
        <v>39704823.60665556</v>
      </c>
      <c r="DA16" s="277">
        <f t="shared" ca="1" si="280"/>
        <v>40770748.868557222</v>
      </c>
      <c r="DB16" s="277">
        <f t="shared" ca="1" si="280"/>
        <v>41847242.963974826</v>
      </c>
      <c r="DC16" s="276">
        <f t="shared" ca="1" si="280"/>
        <v>41847242.963974826</v>
      </c>
    </row>
    <row r="17" spans="2:107" ht="11.25" customHeight="1"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</row>
    <row r="18" spans="2:107" ht="11.25" customHeight="1"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</row>
    <row r="19" spans="2:107" s="218" customFormat="1">
      <c r="B19" s="318" t="s">
        <v>21</v>
      </c>
      <c r="C19" s="233">
        <f t="shared" ref="C19:AH19" si="281">C4</f>
        <v>2025</v>
      </c>
      <c r="D19" s="42">
        <f t="shared" si="281"/>
        <v>46053</v>
      </c>
      <c r="E19" s="42">
        <f t="shared" si="281"/>
        <v>46081</v>
      </c>
      <c r="F19" s="42">
        <f t="shared" si="281"/>
        <v>46112</v>
      </c>
      <c r="G19" s="42">
        <f t="shared" si="281"/>
        <v>46142</v>
      </c>
      <c r="H19" s="42">
        <f t="shared" si="281"/>
        <v>46173</v>
      </c>
      <c r="I19" s="42">
        <f t="shared" si="281"/>
        <v>46203</v>
      </c>
      <c r="J19" s="42">
        <f t="shared" si="281"/>
        <v>46234</v>
      </c>
      <c r="K19" s="42">
        <f t="shared" si="281"/>
        <v>46265</v>
      </c>
      <c r="L19" s="42">
        <f t="shared" si="281"/>
        <v>46295</v>
      </c>
      <c r="M19" s="42">
        <f t="shared" si="281"/>
        <v>46326</v>
      </c>
      <c r="N19" s="42">
        <f t="shared" si="281"/>
        <v>46356</v>
      </c>
      <c r="O19" s="42">
        <f t="shared" si="281"/>
        <v>46387</v>
      </c>
      <c r="P19" s="43">
        <f t="shared" si="281"/>
        <v>2026</v>
      </c>
      <c r="Q19" s="42">
        <f t="shared" si="281"/>
        <v>46418</v>
      </c>
      <c r="R19" s="42">
        <f t="shared" si="281"/>
        <v>46446</v>
      </c>
      <c r="S19" s="42">
        <f t="shared" si="281"/>
        <v>46477</v>
      </c>
      <c r="T19" s="42">
        <f t="shared" si="281"/>
        <v>46507</v>
      </c>
      <c r="U19" s="42">
        <f t="shared" si="281"/>
        <v>46538</v>
      </c>
      <c r="V19" s="42">
        <f t="shared" si="281"/>
        <v>46568</v>
      </c>
      <c r="W19" s="42">
        <f t="shared" si="281"/>
        <v>46599</v>
      </c>
      <c r="X19" s="42">
        <f t="shared" si="281"/>
        <v>46630</v>
      </c>
      <c r="Y19" s="42">
        <f t="shared" si="281"/>
        <v>46660</v>
      </c>
      <c r="Z19" s="42">
        <f t="shared" si="281"/>
        <v>46691</v>
      </c>
      <c r="AA19" s="42">
        <f t="shared" si="281"/>
        <v>46721</v>
      </c>
      <c r="AB19" s="42">
        <f t="shared" si="281"/>
        <v>46752</v>
      </c>
      <c r="AC19" s="43">
        <f t="shared" si="281"/>
        <v>2027</v>
      </c>
      <c r="AD19" s="42">
        <f t="shared" si="281"/>
        <v>46783</v>
      </c>
      <c r="AE19" s="42">
        <f t="shared" si="281"/>
        <v>46812</v>
      </c>
      <c r="AF19" s="42">
        <f t="shared" si="281"/>
        <v>46843</v>
      </c>
      <c r="AG19" s="42">
        <f t="shared" si="281"/>
        <v>46873</v>
      </c>
      <c r="AH19" s="42">
        <f t="shared" si="281"/>
        <v>46904</v>
      </c>
      <c r="AI19" s="42">
        <f t="shared" ref="AI19:BN19" si="282">AI4</f>
        <v>46934</v>
      </c>
      <c r="AJ19" s="42">
        <f t="shared" si="282"/>
        <v>46965</v>
      </c>
      <c r="AK19" s="42">
        <f t="shared" si="282"/>
        <v>46996</v>
      </c>
      <c r="AL19" s="42">
        <f t="shared" si="282"/>
        <v>47026</v>
      </c>
      <c r="AM19" s="42">
        <f t="shared" si="282"/>
        <v>47057</v>
      </c>
      <c r="AN19" s="42">
        <f t="shared" si="282"/>
        <v>47087</v>
      </c>
      <c r="AO19" s="42">
        <f t="shared" si="282"/>
        <v>47118</v>
      </c>
      <c r="AP19" s="43">
        <f t="shared" si="282"/>
        <v>2028</v>
      </c>
      <c r="AQ19" s="42">
        <f t="shared" si="282"/>
        <v>47149</v>
      </c>
      <c r="AR19" s="42">
        <f t="shared" si="282"/>
        <v>47177</v>
      </c>
      <c r="AS19" s="42">
        <f t="shared" si="282"/>
        <v>47208</v>
      </c>
      <c r="AT19" s="42">
        <f t="shared" si="282"/>
        <v>47238</v>
      </c>
      <c r="AU19" s="42">
        <f t="shared" si="282"/>
        <v>47269</v>
      </c>
      <c r="AV19" s="42">
        <f t="shared" si="282"/>
        <v>47299</v>
      </c>
      <c r="AW19" s="42">
        <f t="shared" si="282"/>
        <v>47330</v>
      </c>
      <c r="AX19" s="42">
        <f t="shared" si="282"/>
        <v>47361</v>
      </c>
      <c r="AY19" s="42">
        <f t="shared" si="282"/>
        <v>47391</v>
      </c>
      <c r="AZ19" s="42">
        <f t="shared" si="282"/>
        <v>47422</v>
      </c>
      <c r="BA19" s="42">
        <f t="shared" si="282"/>
        <v>47452</v>
      </c>
      <c r="BB19" s="42">
        <f t="shared" si="282"/>
        <v>47483</v>
      </c>
      <c r="BC19" s="43">
        <f t="shared" si="282"/>
        <v>2029</v>
      </c>
      <c r="BD19" s="42">
        <f t="shared" si="282"/>
        <v>47514</v>
      </c>
      <c r="BE19" s="42">
        <f t="shared" si="282"/>
        <v>47542</v>
      </c>
      <c r="BF19" s="42">
        <f t="shared" si="282"/>
        <v>47573</v>
      </c>
      <c r="BG19" s="42">
        <f t="shared" si="282"/>
        <v>47603</v>
      </c>
      <c r="BH19" s="42">
        <f t="shared" si="282"/>
        <v>47634</v>
      </c>
      <c r="BI19" s="42">
        <f t="shared" si="282"/>
        <v>47664</v>
      </c>
      <c r="BJ19" s="42">
        <f t="shared" si="282"/>
        <v>47695</v>
      </c>
      <c r="BK19" s="42">
        <f t="shared" si="282"/>
        <v>47726</v>
      </c>
      <c r="BL19" s="42">
        <f t="shared" si="282"/>
        <v>47756</v>
      </c>
      <c r="BM19" s="42">
        <f t="shared" si="282"/>
        <v>47787</v>
      </c>
      <c r="BN19" s="42">
        <f t="shared" si="282"/>
        <v>47817</v>
      </c>
      <c r="BO19" s="42">
        <f t="shared" ref="BO19:CT19" si="283">BO4</f>
        <v>47848</v>
      </c>
      <c r="BP19" s="43">
        <f t="shared" si="283"/>
        <v>2030</v>
      </c>
      <c r="BQ19" s="42">
        <f t="shared" si="283"/>
        <v>47879</v>
      </c>
      <c r="BR19" s="42">
        <f t="shared" si="283"/>
        <v>47907</v>
      </c>
      <c r="BS19" s="42">
        <f t="shared" si="283"/>
        <v>47938</v>
      </c>
      <c r="BT19" s="42">
        <f t="shared" si="283"/>
        <v>47968</v>
      </c>
      <c r="BU19" s="42">
        <f t="shared" si="283"/>
        <v>47999</v>
      </c>
      <c r="BV19" s="42">
        <f t="shared" si="283"/>
        <v>48029</v>
      </c>
      <c r="BW19" s="42">
        <f t="shared" si="283"/>
        <v>48060</v>
      </c>
      <c r="BX19" s="42">
        <f t="shared" si="283"/>
        <v>48091</v>
      </c>
      <c r="BY19" s="42">
        <f t="shared" si="283"/>
        <v>48121</v>
      </c>
      <c r="BZ19" s="42">
        <f t="shared" si="283"/>
        <v>48152</v>
      </c>
      <c r="CA19" s="42">
        <f t="shared" si="283"/>
        <v>48182</v>
      </c>
      <c r="CB19" s="42">
        <f t="shared" si="283"/>
        <v>48213</v>
      </c>
      <c r="CC19" s="43">
        <f t="shared" si="283"/>
        <v>2031</v>
      </c>
      <c r="CD19" s="42">
        <f t="shared" si="283"/>
        <v>48244</v>
      </c>
      <c r="CE19" s="42">
        <f t="shared" si="283"/>
        <v>48273</v>
      </c>
      <c r="CF19" s="42">
        <f t="shared" si="283"/>
        <v>48304</v>
      </c>
      <c r="CG19" s="42">
        <f t="shared" si="283"/>
        <v>48334</v>
      </c>
      <c r="CH19" s="42">
        <f t="shared" si="283"/>
        <v>48365</v>
      </c>
      <c r="CI19" s="42">
        <f t="shared" si="283"/>
        <v>48395</v>
      </c>
      <c r="CJ19" s="42">
        <f t="shared" si="283"/>
        <v>48426</v>
      </c>
      <c r="CK19" s="42">
        <f t="shared" si="283"/>
        <v>48457</v>
      </c>
      <c r="CL19" s="42">
        <f t="shared" si="283"/>
        <v>48487</v>
      </c>
      <c r="CM19" s="42">
        <f t="shared" si="283"/>
        <v>48518</v>
      </c>
      <c r="CN19" s="42">
        <f t="shared" si="283"/>
        <v>48548</v>
      </c>
      <c r="CO19" s="42">
        <f t="shared" si="283"/>
        <v>48579</v>
      </c>
      <c r="CP19" s="43">
        <f t="shared" si="283"/>
        <v>2032</v>
      </c>
      <c r="CQ19" s="42">
        <f t="shared" si="283"/>
        <v>48610</v>
      </c>
      <c r="CR19" s="42">
        <f t="shared" si="283"/>
        <v>48638</v>
      </c>
      <c r="CS19" s="42">
        <f t="shared" si="283"/>
        <v>48669</v>
      </c>
      <c r="CT19" s="42">
        <f t="shared" si="283"/>
        <v>48699</v>
      </c>
      <c r="CU19" s="42">
        <f t="shared" ref="CU19:DC19" si="284">CU4</f>
        <v>48730</v>
      </c>
      <c r="CV19" s="42">
        <f t="shared" si="284"/>
        <v>48760</v>
      </c>
      <c r="CW19" s="42">
        <f t="shared" si="284"/>
        <v>48791</v>
      </c>
      <c r="CX19" s="42">
        <f t="shared" si="284"/>
        <v>48822</v>
      </c>
      <c r="CY19" s="42">
        <f t="shared" si="284"/>
        <v>48852</v>
      </c>
      <c r="CZ19" s="42">
        <f t="shared" si="284"/>
        <v>48883</v>
      </c>
      <c r="DA19" s="42">
        <f t="shared" si="284"/>
        <v>48913</v>
      </c>
      <c r="DB19" s="42">
        <f t="shared" si="284"/>
        <v>48944</v>
      </c>
      <c r="DC19" s="43">
        <f t="shared" si="284"/>
        <v>2033</v>
      </c>
    </row>
    <row r="20" spans="2:107">
      <c r="B20" s="280"/>
      <c r="C20" s="298"/>
      <c r="D20" s="112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4"/>
      <c r="P20" s="299"/>
      <c r="Q20" s="112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4"/>
      <c r="AC20" s="299"/>
      <c r="AD20" s="112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4"/>
      <c r="AP20" s="299"/>
      <c r="AQ20" s="112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4"/>
      <c r="BC20" s="299"/>
      <c r="BD20" s="112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4"/>
      <c r="BP20" s="299"/>
      <c r="BQ20" s="112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4"/>
      <c r="CC20" s="299"/>
      <c r="CD20" s="112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4"/>
      <c r="CP20" s="299"/>
      <c r="CQ20" s="112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4"/>
      <c r="DC20" s="299"/>
    </row>
    <row r="21" spans="2:107" outlineLevel="1">
      <c r="B21" s="280" t="s">
        <v>66</v>
      </c>
      <c r="C21" s="294">
        <v>0</v>
      </c>
      <c r="D21" s="115">
        <f>(OPEX!C6-OPEX!C7-OPEX!C8+'SG&amp;A'!C6)/30*Assumptions!$D$108</f>
        <v>0</v>
      </c>
      <c r="E21" s="111">
        <f>(OPEX!D6-OPEX!D7-OPEX!D8+'SG&amp;A'!D6)/30*Assumptions!$D$108</f>
        <v>0</v>
      </c>
      <c r="F21" s="111">
        <f>(OPEX!E6-OPEX!E7-OPEX!E8+'SG&amp;A'!E6)/30*Assumptions!$D$108</f>
        <v>5000</v>
      </c>
      <c r="G21" s="111">
        <f>(OPEX!F6-OPEX!F7-OPEX!F8+'SG&amp;A'!F6)/30*Assumptions!$D$108</f>
        <v>5000</v>
      </c>
      <c r="H21" s="111">
        <f>(OPEX!G6-OPEX!G7-OPEX!G8+'SG&amp;A'!G6)/30*Assumptions!$D$108</f>
        <v>4999.9999999999991</v>
      </c>
      <c r="I21" s="111">
        <f>(OPEX!H6-OPEX!H7-OPEX!H8+'SG&amp;A'!H6)/30*Assumptions!$D$108</f>
        <v>5000</v>
      </c>
      <c r="J21" s="111">
        <f>(OPEX!I6-OPEX!I7-OPEX!I8+'SG&amp;A'!I6)/30*Assumptions!$D$108</f>
        <v>4999.9999999999991</v>
      </c>
      <c r="K21" s="111">
        <f>(OPEX!J6-OPEX!J7-OPEX!J8+'SG&amp;A'!J6)/30*Assumptions!$D$108</f>
        <v>5000.0000000000018</v>
      </c>
      <c r="L21" s="111">
        <f>(OPEX!K6-OPEX!K7-OPEX!K8+'SG&amp;A'!K6)/30*Assumptions!$D$108</f>
        <v>4999.9999999999982</v>
      </c>
      <c r="M21" s="111">
        <f>(OPEX!L6-OPEX!L7-OPEX!L8+'SG&amp;A'!L6)/30*Assumptions!$D$108</f>
        <v>5000.0000000000018</v>
      </c>
      <c r="N21" s="111">
        <f>(OPEX!M6-OPEX!M7-OPEX!M8+'SG&amp;A'!M6)/30*Assumptions!$D$108</f>
        <v>5000</v>
      </c>
      <c r="O21" s="116">
        <f>(OPEX!N6-OPEX!N7-OPEX!N8+'SG&amp;A'!N6)/30*Assumptions!$D$108</f>
        <v>5000.0000000000018</v>
      </c>
      <c r="P21" s="299">
        <f t="shared" ref="E21:P24" si="285">O21</f>
        <v>5000.0000000000018</v>
      </c>
      <c r="Q21" s="115">
        <f>(OPEX!P6-OPEX!P7-OPEX!P8+'SG&amp;A'!P6)/30*Assumptions!$D$108</f>
        <v>5000</v>
      </c>
      <c r="R21" s="111">
        <f>(OPEX!Q6-OPEX!Q7-OPEX!Q8+'SG&amp;A'!Q6)/30*Assumptions!$D$108</f>
        <v>5000.0000000000036</v>
      </c>
      <c r="S21" s="111">
        <f>(OPEX!R6-OPEX!R7-OPEX!R8+'SG&amp;A'!R6)/30*Assumptions!$D$108</f>
        <v>5100.0000000000018</v>
      </c>
      <c r="T21" s="111">
        <f>(OPEX!S6-OPEX!S7-OPEX!S8+'SG&amp;A'!S6)/30*Assumptions!$D$108</f>
        <v>5100</v>
      </c>
      <c r="U21" s="111">
        <f>(OPEX!T6-OPEX!T7-OPEX!T8+'SG&amp;A'!T6)/30*Assumptions!$D$108</f>
        <v>5100</v>
      </c>
      <c r="V21" s="111">
        <f>(OPEX!U6-OPEX!U7-OPEX!U8+'SG&amp;A'!U6)/30*Assumptions!$D$108</f>
        <v>5100.0000000000036</v>
      </c>
      <c r="W21" s="111">
        <f>(OPEX!V6-OPEX!V7-OPEX!V8+'SG&amp;A'!V6)/30*Assumptions!$D$108</f>
        <v>9250</v>
      </c>
      <c r="X21" s="111">
        <f>(OPEX!W6-OPEX!W7-OPEX!W8+'SG&amp;A'!W6)/30*Assumptions!$D$108</f>
        <v>9250.0000000000036</v>
      </c>
      <c r="Y21" s="111">
        <f>(OPEX!X6-OPEX!X7-OPEX!X8+'SG&amp;A'!X6)/30*Assumptions!$D$108</f>
        <v>9250</v>
      </c>
      <c r="Z21" s="111">
        <f>(OPEX!Y6-OPEX!Y7-OPEX!Y8+'SG&amp;A'!Y6)/30*Assumptions!$D$108</f>
        <v>9250.0000000000073</v>
      </c>
      <c r="AA21" s="111">
        <f>(OPEX!Z6-OPEX!Z7-OPEX!Z8+'SG&amp;A'!Z6)/30*Assumptions!$D$108</f>
        <v>9250</v>
      </c>
      <c r="AB21" s="116">
        <f>(OPEX!AA6-OPEX!AA7-OPEX!AA8+'SG&amp;A'!AA6)/30*Assumptions!$D$108</f>
        <v>9250</v>
      </c>
      <c r="AC21" s="299">
        <f t="shared" ref="AC21:AC24" si="286">AB21</f>
        <v>9250</v>
      </c>
      <c r="AD21" s="115">
        <f>(OPEX!AC6-OPEX!AC7-OPEX!AC8+'SG&amp;A'!AC6)/30*Assumptions!$D$108</f>
        <v>9249.9999999999927</v>
      </c>
      <c r="AE21" s="111">
        <f>(OPEX!AD6-OPEX!AD7-OPEX!AD8+'SG&amp;A'!AD6)/30*Assumptions!$D$108</f>
        <v>9250</v>
      </c>
      <c r="AF21" s="111">
        <f>(OPEX!AE6-OPEX!AE7-OPEX!AE8+'SG&amp;A'!AE6)/30*Assumptions!$D$108</f>
        <v>9249.9999999999927</v>
      </c>
      <c r="AG21" s="111">
        <f>(OPEX!AF6-OPEX!AF7-OPEX!AF8+'SG&amp;A'!AF6)/30*Assumptions!$D$108</f>
        <v>9250</v>
      </c>
      <c r="AH21" s="111">
        <f>(OPEX!AG6-OPEX!AG7-OPEX!AG8+'SG&amp;A'!AG6)/30*Assumptions!$D$108</f>
        <v>9250.0000000000073</v>
      </c>
      <c r="AI21" s="111">
        <f>(OPEX!AH6-OPEX!AH7-OPEX!AH8+'SG&amp;A'!AH6)/30*Assumptions!$D$108</f>
        <v>9250</v>
      </c>
      <c r="AJ21" s="111">
        <f>(OPEX!AI6-OPEX!AI7-OPEX!AI8+'SG&amp;A'!AI6)/30*Assumptions!$D$108</f>
        <v>9435</v>
      </c>
      <c r="AK21" s="111">
        <f>(OPEX!AJ6-OPEX!AJ7-OPEX!AJ8+'SG&amp;A'!AJ6)/30*Assumptions!$D$108</f>
        <v>9434.9999999999854</v>
      </c>
      <c r="AL21" s="111">
        <f>(OPEX!AK6-OPEX!AK7-OPEX!AK8+'SG&amp;A'!AK6)/30*Assumptions!$D$108</f>
        <v>9435</v>
      </c>
      <c r="AM21" s="111">
        <f>(OPEX!AL6-OPEX!AL7-OPEX!AL8+'SG&amp;A'!AL6)/30*Assumptions!$D$108</f>
        <v>9435</v>
      </c>
      <c r="AN21" s="111">
        <f>(OPEX!AM6-OPEX!AM7-OPEX!AM8+'SG&amp;A'!AM6)/30*Assumptions!$D$108</f>
        <v>9435</v>
      </c>
      <c r="AO21" s="116">
        <f>(OPEX!AN6-OPEX!AN7-OPEX!AN8+'SG&amp;A'!AN6)/30*Assumptions!$D$108</f>
        <v>9435</v>
      </c>
      <c r="AP21" s="299">
        <f t="shared" ref="AP21:AP24" si="287">AO21</f>
        <v>9435</v>
      </c>
      <c r="AQ21" s="115">
        <f>(OPEX!AP6-OPEX!AP7-OPEX!AP8+'SG&amp;A'!AP6)/30*Assumptions!$D$108</f>
        <v>9435.0000000000146</v>
      </c>
      <c r="AR21" s="111">
        <f>(OPEX!AQ6-OPEX!AQ7-OPEX!AQ8+'SG&amp;A'!AQ6)/30*Assumptions!$D$108</f>
        <v>9435</v>
      </c>
      <c r="AS21" s="111">
        <f>(OPEX!AR6-OPEX!AR7-OPEX!AR8+'SG&amp;A'!AR6)/30*Assumptions!$D$108</f>
        <v>9435.0000000000146</v>
      </c>
      <c r="AT21" s="111">
        <f>(OPEX!AS6-OPEX!AS7-OPEX!AS8+'SG&amp;A'!AS6)/30*Assumptions!$D$108</f>
        <v>9434.9999999999854</v>
      </c>
      <c r="AU21" s="111">
        <f>(OPEX!AT6-OPEX!AT7-OPEX!AT8+'SG&amp;A'!AT6)/30*Assumptions!$D$108</f>
        <v>9435</v>
      </c>
      <c r="AV21" s="111">
        <f>(OPEX!AU6-OPEX!AU7-OPEX!AU8+'SG&amp;A'!AU6)/30*Assumptions!$D$108</f>
        <v>9435</v>
      </c>
      <c r="AW21" s="111">
        <f>(OPEX!AV6-OPEX!AV7-OPEX!AV8+'SG&amp;A'!AV6)/30*Assumptions!$D$108</f>
        <v>9623.7000000000317</v>
      </c>
      <c r="AX21" s="111">
        <f>(OPEX!AW6-OPEX!AW7-OPEX!AW8+'SG&amp;A'!AW6)/30*Assumptions!$D$108</f>
        <v>9623.7000000000025</v>
      </c>
      <c r="AY21" s="111">
        <f>(OPEX!AX6-OPEX!AX7-OPEX!AX8+'SG&amp;A'!AX6)/30*Assumptions!$D$108</f>
        <v>9623.7000000000025</v>
      </c>
      <c r="AZ21" s="111">
        <f>(OPEX!AY6-OPEX!AY7-OPEX!AY8+'SG&amp;A'!AY6)/30*Assumptions!$D$108</f>
        <v>9623.6999999999589</v>
      </c>
      <c r="BA21" s="111">
        <f>(OPEX!AZ6-OPEX!AZ7-OPEX!AZ8+'SG&amp;A'!AZ6)/30*Assumptions!$D$108</f>
        <v>9623.699999999988</v>
      </c>
      <c r="BB21" s="116">
        <f>(OPEX!BA6-OPEX!BA7-OPEX!BA8+'SG&amp;A'!BA6)/30*Assumptions!$D$108</f>
        <v>9623.6999999999589</v>
      </c>
      <c r="BC21" s="299">
        <f t="shared" ref="BC21:BC24" si="288">BB21</f>
        <v>9623.6999999999589</v>
      </c>
      <c r="BD21" s="115">
        <f>(OPEX!BC6-OPEX!BC7-OPEX!BC8+'SG&amp;A'!BC6)/30*Assumptions!$D$108</f>
        <v>21000</v>
      </c>
      <c r="BE21" s="111">
        <f>(OPEX!BD6-OPEX!BD7-OPEX!BD8+'SG&amp;A'!BD6)/30*Assumptions!$D$108</f>
        <v>21000.000000000029</v>
      </c>
      <c r="BF21" s="111">
        <f>(OPEX!BE6-OPEX!BE7-OPEX!BE8+'SG&amp;A'!BE6)/30*Assumptions!$D$108</f>
        <v>20999.999999999971</v>
      </c>
      <c r="BG21" s="111">
        <f>(OPEX!BF6-OPEX!BF7-OPEX!BF8+'SG&amp;A'!BF6)/30*Assumptions!$D$108</f>
        <v>21000.000000000029</v>
      </c>
      <c r="BH21" s="111">
        <f>(OPEX!BG6-OPEX!BG7-OPEX!BG8+'SG&amp;A'!BG6)/30*Assumptions!$D$108</f>
        <v>21000</v>
      </c>
      <c r="BI21" s="111">
        <f>(OPEX!BH6-OPEX!BH7-OPEX!BH8+'SG&amp;A'!BH6)/30*Assumptions!$D$108</f>
        <v>21000.000000000029</v>
      </c>
      <c r="BJ21" s="111">
        <f>(OPEX!BI6-OPEX!BI7-OPEX!BI8+'SG&amp;A'!BI6)/30*Assumptions!$D$108</f>
        <v>20999.999999999971</v>
      </c>
      <c r="BK21" s="111">
        <f>(OPEX!BJ6-OPEX!BJ7-OPEX!BJ8+'SG&amp;A'!BJ6)/30*Assumptions!$D$108</f>
        <v>20999.999999999971</v>
      </c>
      <c r="BL21" s="111">
        <f>(OPEX!BK6-OPEX!BK7-OPEX!BK8+'SG&amp;A'!BK6)/30*Assumptions!$D$108</f>
        <v>21000</v>
      </c>
      <c r="BM21" s="111">
        <f>(OPEX!BL6-OPEX!BL7-OPEX!BL8+'SG&amp;A'!BL6)/30*Assumptions!$D$108</f>
        <v>20999.999999999971</v>
      </c>
      <c r="BN21" s="111">
        <f>(OPEX!BM6-OPEX!BM7-OPEX!BM8+'SG&amp;A'!BM6)/30*Assumptions!$D$108</f>
        <v>21000.000000000029</v>
      </c>
      <c r="BO21" s="116">
        <f>(OPEX!BN6-OPEX!BN7-OPEX!BN8+'SG&amp;A'!BN6)/30*Assumptions!$D$108</f>
        <v>21000</v>
      </c>
      <c r="BP21" s="299">
        <f t="shared" ref="BP21:BP24" si="289">BO21</f>
        <v>21000</v>
      </c>
      <c r="BQ21" s="115">
        <f>(OPEX!BP6-OPEX!BP7-OPEX!BP8+'SG&amp;A'!BP6)/30*Assumptions!$D$108</f>
        <v>21420</v>
      </c>
      <c r="BR21" s="111">
        <f>(OPEX!BQ6-OPEX!BQ7-OPEX!BQ8+'SG&amp;A'!BQ6)/30*Assumptions!$D$108</f>
        <v>21420</v>
      </c>
      <c r="BS21" s="111">
        <f>(OPEX!BR6-OPEX!BR7-OPEX!BR8+'SG&amp;A'!BR6)/30*Assumptions!$D$108</f>
        <v>21419.999999999971</v>
      </c>
      <c r="BT21" s="111">
        <f>(OPEX!BS6-OPEX!BS7-OPEX!BS8+'SG&amp;A'!BS6)/30*Assumptions!$D$108</f>
        <v>21419.999999999971</v>
      </c>
      <c r="BU21" s="111">
        <f>(OPEX!BT6-OPEX!BT7-OPEX!BT8+'SG&amp;A'!BT6)/30*Assumptions!$D$108</f>
        <v>21420</v>
      </c>
      <c r="BV21" s="111">
        <f>(OPEX!BU6-OPEX!BU7-OPEX!BU8+'SG&amp;A'!BU6)/30*Assumptions!$D$108</f>
        <v>21419.999999999971</v>
      </c>
      <c r="BW21" s="111">
        <f>(OPEX!BV6-OPEX!BV7-OPEX!BV8+'SG&amp;A'!BV6)/30*Assumptions!$D$108</f>
        <v>21420</v>
      </c>
      <c r="BX21" s="111">
        <f>(OPEX!BW6-OPEX!BW7-OPEX!BW8+'SG&amp;A'!BW6)/30*Assumptions!$D$108</f>
        <v>21420.000000000029</v>
      </c>
      <c r="BY21" s="111">
        <f>(OPEX!BX6-OPEX!BX7-OPEX!BX8+'SG&amp;A'!BX6)/30*Assumptions!$D$108</f>
        <v>21420</v>
      </c>
      <c r="BZ21" s="111">
        <f>(OPEX!BY6-OPEX!BY7-OPEX!BY8+'SG&amp;A'!BY6)/30*Assumptions!$D$108</f>
        <v>21420</v>
      </c>
      <c r="CA21" s="111">
        <f>(OPEX!BZ6-OPEX!BZ7-OPEX!BZ8+'SG&amp;A'!BZ6)/30*Assumptions!$D$108</f>
        <v>21419.999999999971</v>
      </c>
      <c r="CB21" s="116">
        <f>(OPEX!CA6-OPEX!CA7-OPEX!CA8+'SG&amp;A'!CA6)/30*Assumptions!$D$108</f>
        <v>21419.999999999971</v>
      </c>
      <c r="CC21" s="299">
        <f t="shared" ref="CC21:CC24" si="290">CB21</f>
        <v>21419.999999999971</v>
      </c>
      <c r="CD21" s="115">
        <f>(OPEX!CC6-OPEX!CC7-OPEX!CC8+'SG&amp;A'!CC6)/30*Assumptions!$D$108</f>
        <v>21848.400000000012</v>
      </c>
      <c r="CE21" s="111">
        <f>(OPEX!CD6-OPEX!CD7-OPEX!CD8+'SG&amp;A'!CD6)/30*Assumptions!$D$108</f>
        <v>21848.399999999954</v>
      </c>
      <c r="CF21" s="111">
        <f>(OPEX!CE6-OPEX!CE7-OPEX!CE8+'SG&amp;A'!CE6)/30*Assumptions!$D$108</f>
        <v>21848.400000000012</v>
      </c>
      <c r="CG21" s="111">
        <f>(OPEX!CF6-OPEX!CF7-OPEX!CF8+'SG&amp;A'!CF6)/30*Assumptions!$D$108</f>
        <v>21848.399999999896</v>
      </c>
      <c r="CH21" s="111">
        <f>(OPEX!CG6-OPEX!CG7-OPEX!CG8+'SG&amp;A'!CG6)/30*Assumptions!$D$108</f>
        <v>21848.399999999954</v>
      </c>
      <c r="CI21" s="111">
        <f>(OPEX!CH6-OPEX!CH7-OPEX!CH8+'SG&amp;A'!CH6)/30*Assumptions!$D$108</f>
        <v>21848.400000000012</v>
      </c>
      <c r="CJ21" s="111">
        <f>(OPEX!CI6-OPEX!CI7-OPEX!CI8+'SG&amp;A'!CI6)/30*Assumptions!$D$108</f>
        <v>21848.400000000012</v>
      </c>
      <c r="CK21" s="111">
        <f>(OPEX!CJ6-OPEX!CJ7-OPEX!CJ8+'SG&amp;A'!CJ6)/30*Assumptions!$D$108</f>
        <v>21848.399999999896</v>
      </c>
      <c r="CL21" s="111">
        <f>(OPEX!CK6-OPEX!CK7-OPEX!CK8+'SG&amp;A'!CK6)/30*Assumptions!$D$108</f>
        <v>21848.399999999896</v>
      </c>
      <c r="CM21" s="111">
        <f>(OPEX!CL6-OPEX!CL7-OPEX!CL8+'SG&amp;A'!CL6)/30*Assumptions!$D$108</f>
        <v>21848.400000000012</v>
      </c>
      <c r="CN21" s="111">
        <f>(OPEX!CM6-OPEX!CM7-OPEX!CM8+'SG&amp;A'!CM6)/30*Assumptions!$D$108</f>
        <v>21848.399999999896</v>
      </c>
      <c r="CO21" s="116">
        <f>(OPEX!CN6-OPEX!CN7-OPEX!CN8+'SG&amp;A'!CN6)/30*Assumptions!$D$108</f>
        <v>21848.399999999954</v>
      </c>
      <c r="CP21" s="299">
        <f t="shared" ref="CP21:CP24" si="291">CO21</f>
        <v>21848.399999999954</v>
      </c>
      <c r="CQ21" s="115">
        <f>(OPEX!CP6-OPEX!CP7-OPEX!CP8+'SG&amp;A'!CP6)/30*Assumptions!$D$108</f>
        <v>22285.367999999991</v>
      </c>
      <c r="CR21" s="111">
        <f>(OPEX!CQ6-OPEX!CQ7-OPEX!CQ8+'SG&amp;A'!CQ6)/30*Assumptions!$D$108</f>
        <v>22285.367999999991</v>
      </c>
      <c r="CS21" s="111">
        <f>(OPEX!CR6-OPEX!CR7-OPEX!CR8+'SG&amp;A'!CR6)/30*Assumptions!$D$108</f>
        <v>22285.36800000005</v>
      </c>
      <c r="CT21" s="111">
        <f>(OPEX!CS6-OPEX!CS7-OPEX!CS8+'SG&amp;A'!CS6)/30*Assumptions!$D$108</f>
        <v>22285.367999999933</v>
      </c>
      <c r="CU21" s="111">
        <f>(OPEX!CT6-OPEX!CT7-OPEX!CT8+'SG&amp;A'!CT6)/30*Assumptions!$D$108</f>
        <v>22285.367999999991</v>
      </c>
      <c r="CV21" s="111">
        <f>(OPEX!CU6-OPEX!CU7-OPEX!CU8+'SG&amp;A'!CU6)/30*Assumptions!$D$108</f>
        <v>22285.367999999991</v>
      </c>
      <c r="CW21" s="111">
        <f>(OPEX!CV6-OPEX!CV7-OPEX!CV8+'SG&amp;A'!CV6)/30*Assumptions!$D$108</f>
        <v>22285.367999999991</v>
      </c>
      <c r="CX21" s="111">
        <f>(OPEX!CW6-OPEX!CW7-OPEX!CW8+'SG&amp;A'!CW6)/30*Assumptions!$D$108</f>
        <v>22285.367999999991</v>
      </c>
      <c r="CY21" s="111">
        <f>(OPEX!CX6-OPEX!CX7-OPEX!CX8+'SG&amp;A'!CX6)/30*Assumptions!$D$108</f>
        <v>22285.36800000005</v>
      </c>
      <c r="CZ21" s="111">
        <f>(OPEX!CY6-OPEX!CY7-OPEX!CY8+'SG&amp;A'!CY6)/30*Assumptions!$D$108</f>
        <v>22285.36800000005</v>
      </c>
      <c r="DA21" s="111">
        <f>(OPEX!CZ6-OPEX!CZ7-OPEX!CZ8+'SG&amp;A'!CZ6)/30*Assumptions!$D$108</f>
        <v>22285.36800000005</v>
      </c>
      <c r="DB21" s="116">
        <f>(OPEX!DA6-OPEX!DA7-OPEX!DA8+'SG&amp;A'!DA6)/30*Assumptions!$D$108</f>
        <v>22285.36800000005</v>
      </c>
      <c r="DC21" s="299">
        <f t="shared" ref="DC21:DC24" si="292">DB21</f>
        <v>22285.36800000005</v>
      </c>
    </row>
    <row r="22" spans="2:107" outlineLevel="1">
      <c r="B22" s="280" t="s">
        <v>26</v>
      </c>
      <c r="C22" s="294">
        <v>0</v>
      </c>
      <c r="D22" s="115">
        <f>Headcount!C7</f>
        <v>14791.666666666666</v>
      </c>
      <c r="E22" s="111">
        <f>Headcount!D7</f>
        <v>14791.666666666666</v>
      </c>
      <c r="F22" s="111">
        <f>Headcount!E7</f>
        <v>14791.666666666666</v>
      </c>
      <c r="G22" s="111">
        <f>Headcount!F7</f>
        <v>14791.666666666666</v>
      </c>
      <c r="H22" s="111">
        <f>Headcount!G7</f>
        <v>14791.666666666666</v>
      </c>
      <c r="I22" s="111">
        <f>Headcount!H7</f>
        <v>14791.666666666666</v>
      </c>
      <c r="J22" s="111">
        <f>Headcount!I7</f>
        <v>14791.666666666666</v>
      </c>
      <c r="K22" s="111">
        <f>Headcount!J7</f>
        <v>14791.666666666666</v>
      </c>
      <c r="L22" s="111">
        <f>Headcount!K7</f>
        <v>14791.666666666666</v>
      </c>
      <c r="M22" s="111">
        <f>Headcount!L7</f>
        <v>14791.666666666666</v>
      </c>
      <c r="N22" s="111">
        <f>Headcount!M7</f>
        <v>14791.666666666666</v>
      </c>
      <c r="O22" s="116">
        <f>Headcount!N7</f>
        <v>14791.666666666666</v>
      </c>
      <c r="P22" s="299">
        <f t="shared" si="285"/>
        <v>14791.666666666666</v>
      </c>
      <c r="Q22" s="115">
        <f>Headcount!P7</f>
        <v>42000</v>
      </c>
      <c r="R22" s="111">
        <f>Headcount!Q7</f>
        <v>42000</v>
      </c>
      <c r="S22" s="111">
        <f>Headcount!R7</f>
        <v>42000</v>
      </c>
      <c r="T22" s="111">
        <f>Headcount!S7</f>
        <v>42000</v>
      </c>
      <c r="U22" s="111">
        <f>Headcount!T7</f>
        <v>42000</v>
      </c>
      <c r="V22" s="111">
        <f>Headcount!U7</f>
        <v>42000</v>
      </c>
      <c r="W22" s="111">
        <f>Headcount!V7</f>
        <v>42000</v>
      </c>
      <c r="X22" s="111">
        <f>Headcount!W7</f>
        <v>42000</v>
      </c>
      <c r="Y22" s="111">
        <f>Headcount!X7</f>
        <v>42000</v>
      </c>
      <c r="Z22" s="111">
        <f>Headcount!Y7</f>
        <v>42000</v>
      </c>
      <c r="AA22" s="111">
        <f>Headcount!Z7</f>
        <v>42000</v>
      </c>
      <c r="AB22" s="116">
        <f>Headcount!AA7</f>
        <v>42000</v>
      </c>
      <c r="AC22" s="299">
        <f t="shared" si="286"/>
        <v>42000</v>
      </c>
      <c r="AD22" s="115">
        <f>Headcount!AC7</f>
        <v>44100</v>
      </c>
      <c r="AE22" s="111">
        <f>Headcount!AD7</f>
        <v>44100</v>
      </c>
      <c r="AF22" s="111">
        <f>Headcount!AE7</f>
        <v>44100</v>
      </c>
      <c r="AG22" s="111">
        <f>Headcount!AF7</f>
        <v>44100</v>
      </c>
      <c r="AH22" s="111">
        <f>Headcount!AG7</f>
        <v>44100</v>
      </c>
      <c r="AI22" s="111">
        <f>Headcount!AH7</f>
        <v>44100</v>
      </c>
      <c r="AJ22" s="111">
        <f>Headcount!AI7</f>
        <v>44100</v>
      </c>
      <c r="AK22" s="111">
        <f>Headcount!AJ7</f>
        <v>44100</v>
      </c>
      <c r="AL22" s="111">
        <f>Headcount!AK7</f>
        <v>44100</v>
      </c>
      <c r="AM22" s="111">
        <f>Headcount!AL7</f>
        <v>44100</v>
      </c>
      <c r="AN22" s="111">
        <f>Headcount!AM7</f>
        <v>44100</v>
      </c>
      <c r="AO22" s="116">
        <f>Headcount!AN7</f>
        <v>44100</v>
      </c>
      <c r="AP22" s="299">
        <f t="shared" si="287"/>
        <v>44100</v>
      </c>
      <c r="AQ22" s="115">
        <f>Headcount!AP7</f>
        <v>67528.125</v>
      </c>
      <c r="AR22" s="111">
        <f>Headcount!AQ7</f>
        <v>67528.125</v>
      </c>
      <c r="AS22" s="111">
        <f>Headcount!AR7</f>
        <v>67528.125</v>
      </c>
      <c r="AT22" s="111">
        <f>Headcount!AS7</f>
        <v>67528.125</v>
      </c>
      <c r="AU22" s="111">
        <f>Headcount!AT7</f>
        <v>67528.125</v>
      </c>
      <c r="AV22" s="111">
        <f>Headcount!AU7</f>
        <v>67528.125</v>
      </c>
      <c r="AW22" s="111">
        <f>Headcount!AV7</f>
        <v>67528.125</v>
      </c>
      <c r="AX22" s="111">
        <f>Headcount!AW7</f>
        <v>67528.125</v>
      </c>
      <c r="AY22" s="111">
        <f>Headcount!AX7</f>
        <v>67528.125</v>
      </c>
      <c r="AZ22" s="111">
        <f>Headcount!AY7</f>
        <v>67528.125</v>
      </c>
      <c r="BA22" s="111">
        <f>Headcount!AZ7</f>
        <v>67528.125</v>
      </c>
      <c r="BB22" s="116">
        <f>Headcount!BA7</f>
        <v>67528.125</v>
      </c>
      <c r="BC22" s="299">
        <f t="shared" si="288"/>
        <v>67528.125</v>
      </c>
      <c r="BD22" s="115">
        <f>Headcount!BC7</f>
        <v>70904.53125</v>
      </c>
      <c r="BE22" s="111">
        <f>Headcount!BD7</f>
        <v>70904.53125</v>
      </c>
      <c r="BF22" s="111">
        <f>Headcount!BE7</f>
        <v>70904.53125</v>
      </c>
      <c r="BG22" s="111">
        <f>Headcount!BF7</f>
        <v>70904.53125</v>
      </c>
      <c r="BH22" s="111">
        <f>Headcount!BG7</f>
        <v>70904.53125</v>
      </c>
      <c r="BI22" s="111">
        <f>Headcount!BH7</f>
        <v>70904.53125</v>
      </c>
      <c r="BJ22" s="111">
        <f>Headcount!BI7</f>
        <v>70904.53125</v>
      </c>
      <c r="BK22" s="111">
        <f>Headcount!BJ7</f>
        <v>70904.53125</v>
      </c>
      <c r="BL22" s="111">
        <f>Headcount!BK7</f>
        <v>70904.53125</v>
      </c>
      <c r="BM22" s="111">
        <f>Headcount!BL7</f>
        <v>70904.53125</v>
      </c>
      <c r="BN22" s="111">
        <f>Headcount!BM7</f>
        <v>70904.53125</v>
      </c>
      <c r="BO22" s="116">
        <f>Headcount!BN7</f>
        <v>70904.53125</v>
      </c>
      <c r="BP22" s="299">
        <f t="shared" si="289"/>
        <v>70904.53125</v>
      </c>
      <c r="BQ22" s="115">
        <f>Headcount!BP7</f>
        <v>74449.757812500015</v>
      </c>
      <c r="BR22" s="111">
        <f>Headcount!BQ7</f>
        <v>74449.757812500015</v>
      </c>
      <c r="BS22" s="111">
        <f>Headcount!BR7</f>
        <v>74449.757812500015</v>
      </c>
      <c r="BT22" s="111">
        <f>Headcount!BS7</f>
        <v>74449.757812500015</v>
      </c>
      <c r="BU22" s="111">
        <f>Headcount!BT7</f>
        <v>74449.757812500015</v>
      </c>
      <c r="BV22" s="111">
        <f>Headcount!BU7</f>
        <v>74449.757812500015</v>
      </c>
      <c r="BW22" s="111">
        <f>Headcount!BV7</f>
        <v>74449.757812500015</v>
      </c>
      <c r="BX22" s="111">
        <f>Headcount!BW7</f>
        <v>74449.757812500015</v>
      </c>
      <c r="BY22" s="111">
        <f>Headcount!BX7</f>
        <v>74449.757812500015</v>
      </c>
      <c r="BZ22" s="111">
        <f>Headcount!BY7</f>
        <v>74449.757812500015</v>
      </c>
      <c r="CA22" s="111">
        <f>Headcount!BZ7</f>
        <v>74449.757812500015</v>
      </c>
      <c r="CB22" s="116">
        <f>Headcount!CA7</f>
        <v>74449.757812500015</v>
      </c>
      <c r="CC22" s="299">
        <f t="shared" si="290"/>
        <v>74449.757812500015</v>
      </c>
      <c r="CD22" s="115">
        <f>Headcount!CC7</f>
        <v>78172.245703124994</v>
      </c>
      <c r="CE22" s="111">
        <f>Headcount!CD7</f>
        <v>78172.245703124994</v>
      </c>
      <c r="CF22" s="111">
        <f>Headcount!CE7</f>
        <v>78172.245703124994</v>
      </c>
      <c r="CG22" s="111">
        <f>Headcount!CF7</f>
        <v>78172.245703124994</v>
      </c>
      <c r="CH22" s="111">
        <f>Headcount!CG7</f>
        <v>78172.245703124994</v>
      </c>
      <c r="CI22" s="111">
        <f>Headcount!CH7</f>
        <v>78172.245703124994</v>
      </c>
      <c r="CJ22" s="111">
        <f>Headcount!CI7</f>
        <v>78172.245703124994</v>
      </c>
      <c r="CK22" s="111">
        <f>Headcount!CJ7</f>
        <v>78172.245703124994</v>
      </c>
      <c r="CL22" s="111">
        <f>Headcount!CK7</f>
        <v>78172.245703124994</v>
      </c>
      <c r="CM22" s="111">
        <f>Headcount!CL7</f>
        <v>78172.245703124994</v>
      </c>
      <c r="CN22" s="111">
        <f>Headcount!CM7</f>
        <v>78172.245703124994</v>
      </c>
      <c r="CO22" s="116">
        <f>Headcount!CN7</f>
        <v>78172.245703124994</v>
      </c>
      <c r="CP22" s="299">
        <f t="shared" si="291"/>
        <v>78172.245703124994</v>
      </c>
      <c r="CQ22" s="115">
        <f>Headcount!CP7</f>
        <v>82080.857988281263</v>
      </c>
      <c r="CR22" s="111">
        <f>Headcount!CQ7</f>
        <v>82080.857988281263</v>
      </c>
      <c r="CS22" s="111">
        <f>Headcount!CR7</f>
        <v>82080.857988281263</v>
      </c>
      <c r="CT22" s="111">
        <f>Headcount!CS7</f>
        <v>82080.857988281263</v>
      </c>
      <c r="CU22" s="111">
        <f>Headcount!CT7</f>
        <v>82080.857988281263</v>
      </c>
      <c r="CV22" s="111">
        <f>Headcount!CU7</f>
        <v>82080.857988281263</v>
      </c>
      <c r="CW22" s="111">
        <f>Headcount!CV7</f>
        <v>82080.857988281263</v>
      </c>
      <c r="CX22" s="111">
        <f>Headcount!CW7</f>
        <v>82080.857988281263</v>
      </c>
      <c r="CY22" s="111">
        <f>Headcount!CX7</f>
        <v>82080.857988281263</v>
      </c>
      <c r="CZ22" s="111">
        <f>Headcount!CY7</f>
        <v>82080.857988281263</v>
      </c>
      <c r="DA22" s="111">
        <f>Headcount!CZ7</f>
        <v>82080.857988281263</v>
      </c>
      <c r="DB22" s="116">
        <f>Headcount!DA7</f>
        <v>82080.857988281263</v>
      </c>
      <c r="DC22" s="299">
        <f t="shared" si="292"/>
        <v>82080.857988281263</v>
      </c>
    </row>
    <row r="23" spans="2:107" outlineLevel="1">
      <c r="B23" s="280" t="s">
        <v>27</v>
      </c>
      <c r="C23" s="294">
        <v>0</v>
      </c>
      <c r="D23" s="115">
        <f>Headcount!C18</f>
        <v>1774.9999999999998</v>
      </c>
      <c r="E23" s="111">
        <f>Headcount!D18</f>
        <v>1774.9999999999998</v>
      </c>
      <c r="F23" s="111">
        <f>Headcount!E18</f>
        <v>1774.9999999999998</v>
      </c>
      <c r="G23" s="111">
        <f>Headcount!F18</f>
        <v>1774.9999999999998</v>
      </c>
      <c r="H23" s="111">
        <f>Headcount!G18</f>
        <v>1774.9999999999998</v>
      </c>
      <c r="I23" s="111">
        <f>Headcount!H18</f>
        <v>1774.9999999999998</v>
      </c>
      <c r="J23" s="111">
        <f>Headcount!I18</f>
        <v>1774.9999999999998</v>
      </c>
      <c r="K23" s="111">
        <f>Headcount!J18</f>
        <v>1774.9999999999998</v>
      </c>
      <c r="L23" s="111">
        <f>Headcount!K18</f>
        <v>1774.9999999999998</v>
      </c>
      <c r="M23" s="111">
        <f>Headcount!L18</f>
        <v>1774.9999999999998</v>
      </c>
      <c r="N23" s="111">
        <f>Headcount!M18</f>
        <v>1774.9999999999998</v>
      </c>
      <c r="O23" s="116">
        <f>Headcount!N18</f>
        <v>1774.9999999999998</v>
      </c>
      <c r="P23" s="299">
        <f t="shared" si="285"/>
        <v>1774.9999999999998</v>
      </c>
      <c r="Q23" s="115">
        <f>Headcount!P18</f>
        <v>5040</v>
      </c>
      <c r="R23" s="111">
        <f>Headcount!Q18</f>
        <v>5040</v>
      </c>
      <c r="S23" s="111">
        <f>Headcount!R18</f>
        <v>5040</v>
      </c>
      <c r="T23" s="111">
        <f>Headcount!S18</f>
        <v>5040</v>
      </c>
      <c r="U23" s="111">
        <f>Headcount!T18</f>
        <v>5040</v>
      </c>
      <c r="V23" s="111">
        <f>Headcount!U18</f>
        <v>5040</v>
      </c>
      <c r="W23" s="111">
        <f>Headcount!V18</f>
        <v>5040</v>
      </c>
      <c r="X23" s="111">
        <f>Headcount!W18</f>
        <v>5040</v>
      </c>
      <c r="Y23" s="111">
        <f>Headcount!X18</f>
        <v>5040</v>
      </c>
      <c r="Z23" s="111">
        <f>Headcount!Y18</f>
        <v>5040</v>
      </c>
      <c r="AA23" s="111">
        <f>Headcount!Z18</f>
        <v>5040</v>
      </c>
      <c r="AB23" s="116">
        <f>Headcount!AA18</f>
        <v>5040</v>
      </c>
      <c r="AC23" s="299">
        <f t="shared" si="286"/>
        <v>5040</v>
      </c>
      <c r="AD23" s="115">
        <f>Headcount!AC18</f>
        <v>5292</v>
      </c>
      <c r="AE23" s="111">
        <f>Headcount!AD18</f>
        <v>5292</v>
      </c>
      <c r="AF23" s="111">
        <f>Headcount!AE18</f>
        <v>5292</v>
      </c>
      <c r="AG23" s="111">
        <f>Headcount!AF18</f>
        <v>5292</v>
      </c>
      <c r="AH23" s="111">
        <f>Headcount!AG18</f>
        <v>5292</v>
      </c>
      <c r="AI23" s="111">
        <f>Headcount!AH18</f>
        <v>5292</v>
      </c>
      <c r="AJ23" s="111">
        <f>Headcount!AI18</f>
        <v>5292</v>
      </c>
      <c r="AK23" s="111">
        <f>Headcount!AJ18</f>
        <v>5292</v>
      </c>
      <c r="AL23" s="111">
        <f>Headcount!AK18</f>
        <v>5292</v>
      </c>
      <c r="AM23" s="111">
        <f>Headcount!AL18</f>
        <v>5292</v>
      </c>
      <c r="AN23" s="111">
        <f>Headcount!AM18</f>
        <v>5292</v>
      </c>
      <c r="AO23" s="116">
        <f>Headcount!AN18</f>
        <v>5292</v>
      </c>
      <c r="AP23" s="299">
        <f t="shared" si="287"/>
        <v>5292</v>
      </c>
      <c r="AQ23" s="115">
        <f>Headcount!AP18</f>
        <v>8103.375</v>
      </c>
      <c r="AR23" s="111">
        <f>Headcount!AQ18</f>
        <v>8103.375</v>
      </c>
      <c r="AS23" s="111">
        <f>Headcount!AR18</f>
        <v>8103.375</v>
      </c>
      <c r="AT23" s="111">
        <f>Headcount!AS18</f>
        <v>8103.375</v>
      </c>
      <c r="AU23" s="111">
        <f>Headcount!AT18</f>
        <v>8103.375</v>
      </c>
      <c r="AV23" s="111">
        <f>Headcount!AU18</f>
        <v>8103.375</v>
      </c>
      <c r="AW23" s="111">
        <f>Headcount!AV18</f>
        <v>8103.375</v>
      </c>
      <c r="AX23" s="111">
        <f>Headcount!AW18</f>
        <v>8103.375</v>
      </c>
      <c r="AY23" s="111">
        <f>Headcount!AX18</f>
        <v>8103.375</v>
      </c>
      <c r="AZ23" s="111">
        <f>Headcount!AY18</f>
        <v>8103.375</v>
      </c>
      <c r="BA23" s="111">
        <f>Headcount!AZ18</f>
        <v>8103.375</v>
      </c>
      <c r="BB23" s="116">
        <f>Headcount!BA18</f>
        <v>8103.375</v>
      </c>
      <c r="BC23" s="299">
        <f t="shared" si="288"/>
        <v>8103.375</v>
      </c>
      <c r="BD23" s="115">
        <f>Headcount!BC18</f>
        <v>8508.5437499999989</v>
      </c>
      <c r="BE23" s="111">
        <f>Headcount!BD18</f>
        <v>8508.5437499999989</v>
      </c>
      <c r="BF23" s="111">
        <f>Headcount!BE18</f>
        <v>8508.5437499999989</v>
      </c>
      <c r="BG23" s="111">
        <f>Headcount!BF18</f>
        <v>8508.5437499999989</v>
      </c>
      <c r="BH23" s="111">
        <f>Headcount!BG18</f>
        <v>8508.5437499999989</v>
      </c>
      <c r="BI23" s="111">
        <f>Headcount!BH18</f>
        <v>8508.5437499999989</v>
      </c>
      <c r="BJ23" s="111">
        <f>Headcount!BI18</f>
        <v>8508.5437499999989</v>
      </c>
      <c r="BK23" s="111">
        <f>Headcount!BJ18</f>
        <v>8508.5437499999989</v>
      </c>
      <c r="BL23" s="111">
        <f>Headcount!BK18</f>
        <v>8508.5437499999989</v>
      </c>
      <c r="BM23" s="111">
        <f>Headcount!BL18</f>
        <v>8508.5437499999989</v>
      </c>
      <c r="BN23" s="111">
        <f>Headcount!BM18</f>
        <v>8508.5437499999989</v>
      </c>
      <c r="BO23" s="116">
        <f>Headcount!BN18</f>
        <v>8508.5437499999989</v>
      </c>
      <c r="BP23" s="299">
        <f t="shared" si="289"/>
        <v>8508.5437499999989</v>
      </c>
      <c r="BQ23" s="115">
        <f>Headcount!BP18</f>
        <v>8933.970937500002</v>
      </c>
      <c r="BR23" s="111">
        <f>Headcount!BQ18</f>
        <v>8933.970937500002</v>
      </c>
      <c r="BS23" s="111">
        <f>Headcount!BR18</f>
        <v>8933.970937500002</v>
      </c>
      <c r="BT23" s="111">
        <f>Headcount!BS18</f>
        <v>8933.970937500002</v>
      </c>
      <c r="BU23" s="111">
        <f>Headcount!BT18</f>
        <v>8933.970937500002</v>
      </c>
      <c r="BV23" s="111">
        <f>Headcount!BU18</f>
        <v>8933.970937500002</v>
      </c>
      <c r="BW23" s="111">
        <f>Headcount!BV18</f>
        <v>8933.970937500002</v>
      </c>
      <c r="BX23" s="111">
        <f>Headcount!BW18</f>
        <v>8933.970937500002</v>
      </c>
      <c r="BY23" s="111">
        <f>Headcount!BX18</f>
        <v>8933.970937500002</v>
      </c>
      <c r="BZ23" s="111">
        <f>Headcount!BY18</f>
        <v>8933.970937500002</v>
      </c>
      <c r="CA23" s="111">
        <f>Headcount!BZ18</f>
        <v>8933.970937500002</v>
      </c>
      <c r="CB23" s="116">
        <f>Headcount!CA18</f>
        <v>8933.970937500002</v>
      </c>
      <c r="CC23" s="299">
        <f t="shared" si="290"/>
        <v>8933.970937500002</v>
      </c>
      <c r="CD23" s="115">
        <f>Headcount!CC18</f>
        <v>9380.6694843749992</v>
      </c>
      <c r="CE23" s="111">
        <f>Headcount!CD18</f>
        <v>9380.6694843749992</v>
      </c>
      <c r="CF23" s="111">
        <f>Headcount!CE18</f>
        <v>9380.6694843749992</v>
      </c>
      <c r="CG23" s="111">
        <f>Headcount!CF18</f>
        <v>9380.6694843749992</v>
      </c>
      <c r="CH23" s="111">
        <f>Headcount!CG18</f>
        <v>9380.6694843749992</v>
      </c>
      <c r="CI23" s="111">
        <f>Headcount!CH18</f>
        <v>9380.6694843749992</v>
      </c>
      <c r="CJ23" s="111">
        <f>Headcount!CI18</f>
        <v>9380.6694843749992</v>
      </c>
      <c r="CK23" s="111">
        <f>Headcount!CJ18</f>
        <v>9380.6694843749992</v>
      </c>
      <c r="CL23" s="111">
        <f>Headcount!CK18</f>
        <v>9380.6694843749992</v>
      </c>
      <c r="CM23" s="111">
        <f>Headcount!CL18</f>
        <v>9380.6694843749992</v>
      </c>
      <c r="CN23" s="111">
        <f>Headcount!CM18</f>
        <v>9380.6694843749992</v>
      </c>
      <c r="CO23" s="116">
        <f>Headcount!CN18</f>
        <v>9380.6694843749992</v>
      </c>
      <c r="CP23" s="299">
        <f t="shared" si="291"/>
        <v>9380.6694843749992</v>
      </c>
      <c r="CQ23" s="115">
        <f>Headcount!CP18</f>
        <v>9849.7029585937507</v>
      </c>
      <c r="CR23" s="111">
        <f>Headcount!CQ18</f>
        <v>9849.7029585937507</v>
      </c>
      <c r="CS23" s="111">
        <f>Headcount!CR18</f>
        <v>9849.7029585937507</v>
      </c>
      <c r="CT23" s="111">
        <f>Headcount!CS18</f>
        <v>9849.7029585937507</v>
      </c>
      <c r="CU23" s="111">
        <f>Headcount!CT18</f>
        <v>9849.7029585937507</v>
      </c>
      <c r="CV23" s="111">
        <f>Headcount!CU18</f>
        <v>9849.7029585937507</v>
      </c>
      <c r="CW23" s="111">
        <f>Headcount!CV18</f>
        <v>9849.7029585937507</v>
      </c>
      <c r="CX23" s="111">
        <f>Headcount!CW18</f>
        <v>9849.7029585937507</v>
      </c>
      <c r="CY23" s="111">
        <f>Headcount!CX18</f>
        <v>9849.7029585937507</v>
      </c>
      <c r="CZ23" s="111">
        <f>Headcount!CY18</f>
        <v>9849.7029585937507</v>
      </c>
      <c r="DA23" s="111">
        <f>Headcount!CZ18</f>
        <v>9849.7029585937507</v>
      </c>
      <c r="DB23" s="116">
        <f>Headcount!DA18</f>
        <v>9849.7029585937507</v>
      </c>
      <c r="DC23" s="299">
        <f t="shared" si="292"/>
        <v>9849.7029585937507</v>
      </c>
    </row>
    <row r="24" spans="2:107" outlineLevel="1">
      <c r="B24" s="280" t="s">
        <v>67</v>
      </c>
      <c r="C24" s="294">
        <v>0</v>
      </c>
      <c r="D24" s="115">
        <f t="shared" ref="D24" si="293">C24</f>
        <v>0</v>
      </c>
      <c r="E24" s="111">
        <f t="shared" si="285"/>
        <v>0</v>
      </c>
      <c r="F24" s="111">
        <f t="shared" si="285"/>
        <v>0</v>
      </c>
      <c r="G24" s="111">
        <f t="shared" si="285"/>
        <v>0</v>
      </c>
      <c r="H24" s="111">
        <f t="shared" si="285"/>
        <v>0</v>
      </c>
      <c r="I24" s="111">
        <f t="shared" si="285"/>
        <v>0</v>
      </c>
      <c r="J24" s="111">
        <f t="shared" si="285"/>
        <v>0</v>
      </c>
      <c r="K24" s="111">
        <f t="shared" si="285"/>
        <v>0</v>
      </c>
      <c r="L24" s="111">
        <f t="shared" si="285"/>
        <v>0</v>
      </c>
      <c r="M24" s="111">
        <f t="shared" si="285"/>
        <v>0</v>
      </c>
      <c r="N24" s="111">
        <f t="shared" si="285"/>
        <v>0</v>
      </c>
      <c r="O24" s="116">
        <f t="shared" si="285"/>
        <v>0</v>
      </c>
      <c r="P24" s="299">
        <f t="shared" si="285"/>
        <v>0</v>
      </c>
      <c r="Q24" s="115">
        <f t="shared" ref="Q24" si="294">P24</f>
        <v>0</v>
      </c>
      <c r="R24" s="111">
        <f t="shared" ref="R24" si="295">Q24</f>
        <v>0</v>
      </c>
      <c r="S24" s="111">
        <f t="shared" ref="S24" si="296">R24</f>
        <v>0</v>
      </c>
      <c r="T24" s="111">
        <f t="shared" ref="T24" si="297">S24</f>
        <v>0</v>
      </c>
      <c r="U24" s="111">
        <f t="shared" ref="U24" si="298">T24</f>
        <v>0</v>
      </c>
      <c r="V24" s="111">
        <f t="shared" ref="V24" si="299">U24</f>
        <v>0</v>
      </c>
      <c r="W24" s="111">
        <f t="shared" ref="W24" si="300">V24</f>
        <v>0</v>
      </c>
      <c r="X24" s="111">
        <f t="shared" ref="X24" si="301">W24</f>
        <v>0</v>
      </c>
      <c r="Y24" s="111">
        <f t="shared" ref="Y24" si="302">X24</f>
        <v>0</v>
      </c>
      <c r="Z24" s="111">
        <f t="shared" ref="Z24" si="303">Y24</f>
        <v>0</v>
      </c>
      <c r="AA24" s="111">
        <f t="shared" ref="AA24" si="304">Z24</f>
        <v>0</v>
      </c>
      <c r="AB24" s="116">
        <f t="shared" ref="AB24" si="305">AA24</f>
        <v>0</v>
      </c>
      <c r="AC24" s="299">
        <f t="shared" si="286"/>
        <v>0</v>
      </c>
      <c r="AD24" s="115">
        <f t="shared" ref="AD24" si="306">AC24</f>
        <v>0</v>
      </c>
      <c r="AE24" s="111">
        <f t="shared" ref="AE24" si="307">AD24</f>
        <v>0</v>
      </c>
      <c r="AF24" s="111">
        <f t="shared" ref="AF24" si="308">AE24</f>
        <v>0</v>
      </c>
      <c r="AG24" s="111">
        <f t="shared" ref="AG24" si="309">AF24</f>
        <v>0</v>
      </c>
      <c r="AH24" s="111">
        <f t="shared" ref="AH24" si="310">AG24</f>
        <v>0</v>
      </c>
      <c r="AI24" s="111">
        <f t="shared" ref="AI24" si="311">AH24</f>
        <v>0</v>
      </c>
      <c r="AJ24" s="111">
        <f t="shared" ref="AJ24" si="312">AI24</f>
        <v>0</v>
      </c>
      <c r="AK24" s="111">
        <f t="shared" ref="AK24" si="313">AJ24</f>
        <v>0</v>
      </c>
      <c r="AL24" s="111">
        <f t="shared" ref="AL24" si="314">AK24</f>
        <v>0</v>
      </c>
      <c r="AM24" s="111">
        <f t="shared" ref="AM24" si="315">AL24</f>
        <v>0</v>
      </c>
      <c r="AN24" s="111">
        <f t="shared" ref="AN24" si="316">AM24</f>
        <v>0</v>
      </c>
      <c r="AO24" s="116">
        <f t="shared" ref="AO24" si="317">AN24</f>
        <v>0</v>
      </c>
      <c r="AP24" s="299">
        <f t="shared" si="287"/>
        <v>0</v>
      </c>
      <c r="AQ24" s="115">
        <f t="shared" ref="AQ24" si="318">AP24</f>
        <v>0</v>
      </c>
      <c r="AR24" s="111">
        <f t="shared" ref="AR24" si="319">AQ24</f>
        <v>0</v>
      </c>
      <c r="AS24" s="111">
        <f t="shared" ref="AS24" si="320">AR24</f>
        <v>0</v>
      </c>
      <c r="AT24" s="111">
        <f t="shared" ref="AT24" si="321">AS24</f>
        <v>0</v>
      </c>
      <c r="AU24" s="111">
        <f t="shared" ref="AU24" si="322">AT24</f>
        <v>0</v>
      </c>
      <c r="AV24" s="111">
        <f t="shared" ref="AV24" si="323">AU24</f>
        <v>0</v>
      </c>
      <c r="AW24" s="111">
        <f t="shared" ref="AW24" si="324">AV24</f>
        <v>0</v>
      </c>
      <c r="AX24" s="111">
        <f t="shared" ref="AX24" si="325">AW24</f>
        <v>0</v>
      </c>
      <c r="AY24" s="111">
        <f t="shared" ref="AY24" si="326">AX24</f>
        <v>0</v>
      </c>
      <c r="AZ24" s="111">
        <f t="shared" ref="AZ24" si="327">AY24</f>
        <v>0</v>
      </c>
      <c r="BA24" s="111">
        <f t="shared" ref="BA24" si="328">AZ24</f>
        <v>0</v>
      </c>
      <c r="BB24" s="116">
        <f t="shared" ref="BB24" si="329">BA24</f>
        <v>0</v>
      </c>
      <c r="BC24" s="299">
        <f t="shared" si="288"/>
        <v>0</v>
      </c>
      <c r="BD24" s="115">
        <f t="shared" ref="BD24" si="330">BC24</f>
        <v>0</v>
      </c>
      <c r="BE24" s="111">
        <f t="shared" ref="BE24" si="331">BD24</f>
        <v>0</v>
      </c>
      <c r="BF24" s="111">
        <f t="shared" ref="BF24" si="332">BE24</f>
        <v>0</v>
      </c>
      <c r="BG24" s="111">
        <f t="shared" ref="BG24" si="333">BF24</f>
        <v>0</v>
      </c>
      <c r="BH24" s="111">
        <f t="shared" ref="BH24" si="334">BG24</f>
        <v>0</v>
      </c>
      <c r="BI24" s="111">
        <f t="shared" ref="BI24" si="335">BH24</f>
        <v>0</v>
      </c>
      <c r="BJ24" s="111">
        <f t="shared" ref="BJ24" si="336">BI24</f>
        <v>0</v>
      </c>
      <c r="BK24" s="111">
        <f t="shared" ref="BK24" si="337">BJ24</f>
        <v>0</v>
      </c>
      <c r="BL24" s="111">
        <f t="shared" ref="BL24" si="338">BK24</f>
        <v>0</v>
      </c>
      <c r="BM24" s="111">
        <f t="shared" ref="BM24" si="339">BL24</f>
        <v>0</v>
      </c>
      <c r="BN24" s="111">
        <f t="shared" ref="BN24" si="340">BM24</f>
        <v>0</v>
      </c>
      <c r="BO24" s="116">
        <f t="shared" ref="BO24" si="341">BN24</f>
        <v>0</v>
      </c>
      <c r="BP24" s="299">
        <f t="shared" si="289"/>
        <v>0</v>
      </c>
      <c r="BQ24" s="115">
        <f t="shared" ref="BQ24" si="342">BP24</f>
        <v>0</v>
      </c>
      <c r="BR24" s="111">
        <f t="shared" ref="BR24" si="343">BQ24</f>
        <v>0</v>
      </c>
      <c r="BS24" s="111">
        <f t="shared" ref="BS24" si="344">BR24</f>
        <v>0</v>
      </c>
      <c r="BT24" s="111">
        <f t="shared" ref="BT24" si="345">BS24</f>
        <v>0</v>
      </c>
      <c r="BU24" s="111">
        <f t="shared" ref="BU24" si="346">BT24</f>
        <v>0</v>
      </c>
      <c r="BV24" s="111">
        <f t="shared" ref="BV24" si="347">BU24</f>
        <v>0</v>
      </c>
      <c r="BW24" s="111">
        <f t="shared" ref="BW24" si="348">BV24</f>
        <v>0</v>
      </c>
      <c r="BX24" s="111">
        <f t="shared" ref="BX24" si="349">BW24</f>
        <v>0</v>
      </c>
      <c r="BY24" s="111">
        <f t="shared" ref="BY24" si="350">BX24</f>
        <v>0</v>
      </c>
      <c r="BZ24" s="111">
        <f t="shared" ref="BZ24" si="351">BY24</f>
        <v>0</v>
      </c>
      <c r="CA24" s="111">
        <f t="shared" ref="CA24" si="352">BZ24</f>
        <v>0</v>
      </c>
      <c r="CB24" s="116">
        <f t="shared" ref="CB24" si="353">CA24</f>
        <v>0</v>
      </c>
      <c r="CC24" s="299">
        <f t="shared" si="290"/>
        <v>0</v>
      </c>
      <c r="CD24" s="115">
        <f t="shared" ref="CD24" si="354">CC24</f>
        <v>0</v>
      </c>
      <c r="CE24" s="111">
        <f t="shared" ref="CE24" si="355">CD24</f>
        <v>0</v>
      </c>
      <c r="CF24" s="111">
        <f t="shared" ref="CF24" si="356">CE24</f>
        <v>0</v>
      </c>
      <c r="CG24" s="111">
        <f t="shared" ref="CG24" si="357">CF24</f>
        <v>0</v>
      </c>
      <c r="CH24" s="111">
        <f t="shared" ref="CH24" si="358">CG24</f>
        <v>0</v>
      </c>
      <c r="CI24" s="111">
        <f t="shared" ref="CI24" si="359">CH24</f>
        <v>0</v>
      </c>
      <c r="CJ24" s="111">
        <f t="shared" ref="CJ24" si="360">CI24</f>
        <v>0</v>
      </c>
      <c r="CK24" s="111">
        <f t="shared" ref="CK24" si="361">CJ24</f>
        <v>0</v>
      </c>
      <c r="CL24" s="111">
        <f t="shared" ref="CL24" si="362">CK24</f>
        <v>0</v>
      </c>
      <c r="CM24" s="111">
        <f t="shared" ref="CM24" si="363">CL24</f>
        <v>0</v>
      </c>
      <c r="CN24" s="111">
        <f t="shared" ref="CN24" si="364">CM24</f>
        <v>0</v>
      </c>
      <c r="CO24" s="116">
        <f t="shared" ref="CO24" si="365">CN24</f>
        <v>0</v>
      </c>
      <c r="CP24" s="299">
        <f t="shared" si="291"/>
        <v>0</v>
      </c>
      <c r="CQ24" s="115">
        <f t="shared" ref="CQ24" si="366">CP24</f>
        <v>0</v>
      </c>
      <c r="CR24" s="111">
        <f t="shared" ref="CR24" si="367">CQ24</f>
        <v>0</v>
      </c>
      <c r="CS24" s="111">
        <f t="shared" ref="CS24" si="368">CR24</f>
        <v>0</v>
      </c>
      <c r="CT24" s="111">
        <f t="shared" ref="CT24" si="369">CS24</f>
        <v>0</v>
      </c>
      <c r="CU24" s="111">
        <f t="shared" ref="CU24" si="370">CT24</f>
        <v>0</v>
      </c>
      <c r="CV24" s="111">
        <f t="shared" ref="CV24" si="371">CU24</f>
        <v>0</v>
      </c>
      <c r="CW24" s="111">
        <f t="shared" ref="CW24" si="372">CV24</f>
        <v>0</v>
      </c>
      <c r="CX24" s="111">
        <f t="shared" ref="CX24" si="373">CW24</f>
        <v>0</v>
      </c>
      <c r="CY24" s="111">
        <f t="shared" ref="CY24" si="374">CX24</f>
        <v>0</v>
      </c>
      <c r="CZ24" s="111">
        <f t="shared" ref="CZ24" si="375">CY24</f>
        <v>0</v>
      </c>
      <c r="DA24" s="111">
        <f t="shared" ref="DA24" si="376">CZ24</f>
        <v>0</v>
      </c>
      <c r="DB24" s="116">
        <f t="shared" ref="DB24" si="377">DA24</f>
        <v>0</v>
      </c>
      <c r="DC24" s="299">
        <f t="shared" si="292"/>
        <v>0</v>
      </c>
    </row>
    <row r="25" spans="2:107">
      <c r="B25" s="290" t="s">
        <v>68</v>
      </c>
      <c r="C25" s="286">
        <f t="shared" ref="C25:AH25" si="378">SUM(C21:C24)</f>
        <v>0</v>
      </c>
      <c r="D25" s="291">
        <f t="shared" si="378"/>
        <v>16566.666666666664</v>
      </c>
      <c r="E25" s="282">
        <f t="shared" si="378"/>
        <v>16566.666666666664</v>
      </c>
      <c r="F25" s="282">
        <f t="shared" si="378"/>
        <v>21566.666666666664</v>
      </c>
      <c r="G25" s="282">
        <f t="shared" si="378"/>
        <v>21566.666666666664</v>
      </c>
      <c r="H25" s="282">
        <f t="shared" si="378"/>
        <v>21566.666666666664</v>
      </c>
      <c r="I25" s="282">
        <f t="shared" si="378"/>
        <v>21566.666666666664</v>
      </c>
      <c r="J25" s="282">
        <f t="shared" si="378"/>
        <v>21566.666666666664</v>
      </c>
      <c r="K25" s="282">
        <f t="shared" si="378"/>
        <v>21566.666666666668</v>
      </c>
      <c r="L25" s="282">
        <f t="shared" si="378"/>
        <v>21566.666666666664</v>
      </c>
      <c r="M25" s="282">
        <f t="shared" si="378"/>
        <v>21566.666666666668</v>
      </c>
      <c r="N25" s="282">
        <f t="shared" si="378"/>
        <v>21566.666666666664</v>
      </c>
      <c r="O25" s="292">
        <f t="shared" si="378"/>
        <v>21566.666666666668</v>
      </c>
      <c r="P25" s="281">
        <f t="shared" si="378"/>
        <v>21566.666666666668</v>
      </c>
      <c r="Q25" s="291">
        <f t="shared" si="378"/>
        <v>52040</v>
      </c>
      <c r="R25" s="282">
        <f t="shared" si="378"/>
        <v>52040</v>
      </c>
      <c r="S25" s="282">
        <f t="shared" si="378"/>
        <v>52140</v>
      </c>
      <c r="T25" s="282">
        <f t="shared" si="378"/>
        <v>52140</v>
      </c>
      <c r="U25" s="282">
        <f t="shared" si="378"/>
        <v>52140</v>
      </c>
      <c r="V25" s="282">
        <f t="shared" si="378"/>
        <v>52140</v>
      </c>
      <c r="W25" s="282">
        <f t="shared" si="378"/>
        <v>56290</v>
      </c>
      <c r="X25" s="282">
        <f t="shared" si="378"/>
        <v>56290</v>
      </c>
      <c r="Y25" s="282">
        <f t="shared" si="378"/>
        <v>56290</v>
      </c>
      <c r="Z25" s="282">
        <f t="shared" si="378"/>
        <v>56290.000000000007</v>
      </c>
      <c r="AA25" s="282">
        <f t="shared" si="378"/>
        <v>56290</v>
      </c>
      <c r="AB25" s="292">
        <f t="shared" si="378"/>
        <v>56290</v>
      </c>
      <c r="AC25" s="281">
        <f t="shared" si="378"/>
        <v>56290</v>
      </c>
      <c r="AD25" s="291">
        <f t="shared" si="378"/>
        <v>58641.999999999993</v>
      </c>
      <c r="AE25" s="282">
        <f t="shared" si="378"/>
        <v>58642</v>
      </c>
      <c r="AF25" s="282">
        <f t="shared" si="378"/>
        <v>58641.999999999993</v>
      </c>
      <c r="AG25" s="282">
        <f t="shared" si="378"/>
        <v>58642</v>
      </c>
      <c r="AH25" s="282">
        <f t="shared" si="378"/>
        <v>58642.000000000007</v>
      </c>
      <c r="AI25" s="282">
        <f t="shared" ref="AI25:BN25" si="379">SUM(AI21:AI24)</f>
        <v>58642</v>
      </c>
      <c r="AJ25" s="282">
        <f t="shared" si="379"/>
        <v>58827</v>
      </c>
      <c r="AK25" s="282">
        <f t="shared" si="379"/>
        <v>58826.999999999985</v>
      </c>
      <c r="AL25" s="282">
        <f t="shared" si="379"/>
        <v>58827</v>
      </c>
      <c r="AM25" s="282">
        <f t="shared" si="379"/>
        <v>58827</v>
      </c>
      <c r="AN25" s="282">
        <f t="shared" si="379"/>
        <v>58827</v>
      </c>
      <c r="AO25" s="292">
        <f t="shared" si="379"/>
        <v>58827</v>
      </c>
      <c r="AP25" s="281">
        <f t="shared" si="379"/>
        <v>58827</v>
      </c>
      <c r="AQ25" s="291">
        <f t="shared" si="379"/>
        <v>85066.500000000015</v>
      </c>
      <c r="AR25" s="282">
        <f t="shared" si="379"/>
        <v>85066.5</v>
      </c>
      <c r="AS25" s="282">
        <f t="shared" si="379"/>
        <v>85066.500000000015</v>
      </c>
      <c r="AT25" s="282">
        <f t="shared" si="379"/>
        <v>85066.499999999985</v>
      </c>
      <c r="AU25" s="282">
        <f t="shared" si="379"/>
        <v>85066.5</v>
      </c>
      <c r="AV25" s="282">
        <f t="shared" si="379"/>
        <v>85066.5</v>
      </c>
      <c r="AW25" s="282">
        <f t="shared" si="379"/>
        <v>85255.200000000026</v>
      </c>
      <c r="AX25" s="282">
        <f t="shared" si="379"/>
        <v>85255.2</v>
      </c>
      <c r="AY25" s="282">
        <f t="shared" si="379"/>
        <v>85255.2</v>
      </c>
      <c r="AZ25" s="282">
        <f t="shared" si="379"/>
        <v>85255.199999999953</v>
      </c>
      <c r="BA25" s="282">
        <f t="shared" si="379"/>
        <v>85255.199999999983</v>
      </c>
      <c r="BB25" s="292">
        <f t="shared" si="379"/>
        <v>85255.199999999953</v>
      </c>
      <c r="BC25" s="281">
        <f t="shared" si="379"/>
        <v>85255.199999999953</v>
      </c>
      <c r="BD25" s="291">
        <f t="shared" si="379"/>
        <v>100413.075</v>
      </c>
      <c r="BE25" s="282">
        <f t="shared" si="379"/>
        <v>100413.07500000003</v>
      </c>
      <c r="BF25" s="282">
        <f t="shared" si="379"/>
        <v>100413.07499999997</v>
      </c>
      <c r="BG25" s="282">
        <f t="shared" si="379"/>
        <v>100413.07500000003</v>
      </c>
      <c r="BH25" s="282">
        <f t="shared" si="379"/>
        <v>100413.075</v>
      </c>
      <c r="BI25" s="282">
        <f t="shared" si="379"/>
        <v>100413.07500000003</v>
      </c>
      <c r="BJ25" s="282">
        <f t="shared" si="379"/>
        <v>100413.07499999997</v>
      </c>
      <c r="BK25" s="282">
        <f t="shared" si="379"/>
        <v>100413.07499999997</v>
      </c>
      <c r="BL25" s="282">
        <f t="shared" si="379"/>
        <v>100413.075</v>
      </c>
      <c r="BM25" s="282">
        <f t="shared" si="379"/>
        <v>100413.07499999997</v>
      </c>
      <c r="BN25" s="282">
        <f t="shared" si="379"/>
        <v>100413.07500000003</v>
      </c>
      <c r="BO25" s="292">
        <f t="shared" ref="BO25:CT25" si="380">SUM(BO21:BO24)</f>
        <v>100413.075</v>
      </c>
      <c r="BP25" s="281">
        <f t="shared" si="380"/>
        <v>100413.075</v>
      </c>
      <c r="BQ25" s="291">
        <f t="shared" si="380"/>
        <v>104803.72875000001</v>
      </c>
      <c r="BR25" s="282">
        <f t="shared" si="380"/>
        <v>104803.72875000001</v>
      </c>
      <c r="BS25" s="282">
        <f t="shared" si="380"/>
        <v>104803.72874999998</v>
      </c>
      <c r="BT25" s="282">
        <f t="shared" si="380"/>
        <v>104803.72874999998</v>
      </c>
      <c r="BU25" s="282">
        <f t="shared" si="380"/>
        <v>104803.72875000001</v>
      </c>
      <c r="BV25" s="282">
        <f t="shared" si="380"/>
        <v>104803.72874999998</v>
      </c>
      <c r="BW25" s="282">
        <f t="shared" si="380"/>
        <v>104803.72875000001</v>
      </c>
      <c r="BX25" s="282">
        <f t="shared" si="380"/>
        <v>104803.72875000004</v>
      </c>
      <c r="BY25" s="282">
        <f t="shared" si="380"/>
        <v>104803.72875000001</v>
      </c>
      <c r="BZ25" s="282">
        <f t="shared" si="380"/>
        <v>104803.72875000001</v>
      </c>
      <c r="CA25" s="282">
        <f t="shared" si="380"/>
        <v>104803.72874999998</v>
      </c>
      <c r="CB25" s="292">
        <f t="shared" si="380"/>
        <v>104803.72874999998</v>
      </c>
      <c r="CC25" s="281">
        <f t="shared" si="380"/>
        <v>104803.72874999998</v>
      </c>
      <c r="CD25" s="291">
        <f t="shared" si="380"/>
        <v>109401.3151875</v>
      </c>
      <c r="CE25" s="282">
        <f t="shared" si="380"/>
        <v>109401.31518749995</v>
      </c>
      <c r="CF25" s="282">
        <f t="shared" si="380"/>
        <v>109401.3151875</v>
      </c>
      <c r="CG25" s="282">
        <f t="shared" si="380"/>
        <v>109401.31518749989</v>
      </c>
      <c r="CH25" s="282">
        <f t="shared" si="380"/>
        <v>109401.31518749995</v>
      </c>
      <c r="CI25" s="282">
        <f t="shared" si="380"/>
        <v>109401.3151875</v>
      </c>
      <c r="CJ25" s="282">
        <f t="shared" si="380"/>
        <v>109401.3151875</v>
      </c>
      <c r="CK25" s="282">
        <f t="shared" si="380"/>
        <v>109401.31518749989</v>
      </c>
      <c r="CL25" s="282">
        <f t="shared" si="380"/>
        <v>109401.31518749989</v>
      </c>
      <c r="CM25" s="282">
        <f t="shared" si="380"/>
        <v>109401.3151875</v>
      </c>
      <c r="CN25" s="282">
        <f t="shared" si="380"/>
        <v>109401.31518749989</v>
      </c>
      <c r="CO25" s="292">
        <f t="shared" si="380"/>
        <v>109401.31518749995</v>
      </c>
      <c r="CP25" s="281">
        <f t="shared" si="380"/>
        <v>109401.31518749995</v>
      </c>
      <c r="CQ25" s="291">
        <f t="shared" si="380"/>
        <v>114215.92894687501</v>
      </c>
      <c r="CR25" s="282">
        <f t="shared" si="380"/>
        <v>114215.92894687501</v>
      </c>
      <c r="CS25" s="282">
        <f t="shared" si="380"/>
        <v>114215.92894687506</v>
      </c>
      <c r="CT25" s="282">
        <f t="shared" si="380"/>
        <v>114215.92894687495</v>
      </c>
      <c r="CU25" s="282">
        <f t="shared" ref="CU25:DC25" si="381">SUM(CU21:CU24)</f>
        <v>114215.92894687501</v>
      </c>
      <c r="CV25" s="282">
        <f t="shared" si="381"/>
        <v>114215.92894687501</v>
      </c>
      <c r="CW25" s="282">
        <f t="shared" si="381"/>
        <v>114215.92894687501</v>
      </c>
      <c r="CX25" s="282">
        <f t="shared" si="381"/>
        <v>114215.92894687501</v>
      </c>
      <c r="CY25" s="282">
        <f t="shared" si="381"/>
        <v>114215.92894687506</v>
      </c>
      <c r="CZ25" s="282">
        <f t="shared" si="381"/>
        <v>114215.92894687506</v>
      </c>
      <c r="DA25" s="282">
        <f t="shared" si="381"/>
        <v>114215.92894687506</v>
      </c>
      <c r="DB25" s="292">
        <f t="shared" si="381"/>
        <v>114215.92894687506</v>
      </c>
      <c r="DC25" s="281">
        <f t="shared" si="381"/>
        <v>114215.92894687506</v>
      </c>
    </row>
    <row r="26" spans="2:107">
      <c r="B26" s="280"/>
      <c r="C26" s="294"/>
      <c r="D26" s="115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6"/>
      <c r="P26" s="299"/>
      <c r="Q26" s="115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6"/>
      <c r="AC26" s="299"/>
      <c r="AD26" s="115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6"/>
      <c r="AP26" s="299"/>
      <c r="AQ26" s="115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6"/>
      <c r="BC26" s="299"/>
      <c r="BD26" s="115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6"/>
      <c r="BP26" s="299"/>
      <c r="BQ26" s="115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6"/>
      <c r="CC26" s="299"/>
      <c r="CD26" s="115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6"/>
      <c r="CP26" s="299"/>
      <c r="CQ26" s="115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6"/>
      <c r="DC26" s="299"/>
    </row>
    <row r="27" spans="2:107" outlineLevel="1">
      <c r="B27" s="280" t="s">
        <v>103</v>
      </c>
      <c r="C27" s="294">
        <v>0</v>
      </c>
      <c r="D27" s="115">
        <f>Financing!D25</f>
        <v>0</v>
      </c>
      <c r="E27" s="111">
        <f>Financing!E25</f>
        <v>0</v>
      </c>
      <c r="F27" s="111">
        <f>Financing!F25</f>
        <v>0</v>
      </c>
      <c r="G27" s="111">
        <f>Financing!G25</f>
        <v>0</v>
      </c>
      <c r="H27" s="111">
        <f>Financing!H25</f>
        <v>0</v>
      </c>
      <c r="I27" s="111">
        <f>Financing!I25</f>
        <v>0</v>
      </c>
      <c r="J27" s="111">
        <f>Financing!J25</f>
        <v>0</v>
      </c>
      <c r="K27" s="111">
        <f>Financing!K25</f>
        <v>0</v>
      </c>
      <c r="L27" s="111">
        <f>Financing!L25</f>
        <v>0</v>
      </c>
      <c r="M27" s="111">
        <f>Financing!M25</f>
        <v>0</v>
      </c>
      <c r="N27" s="111">
        <f>Financing!N25</f>
        <v>0</v>
      </c>
      <c r="O27" s="116">
        <f>Financing!O25</f>
        <v>0</v>
      </c>
      <c r="P27" s="299">
        <f>O27</f>
        <v>0</v>
      </c>
      <c r="Q27" s="115">
        <f>Financing!Q25</f>
        <v>0</v>
      </c>
      <c r="R27" s="111">
        <f>Financing!R25</f>
        <v>0</v>
      </c>
      <c r="S27" s="111">
        <f>Financing!S25</f>
        <v>0</v>
      </c>
      <c r="T27" s="111">
        <f>Financing!T25</f>
        <v>0</v>
      </c>
      <c r="U27" s="111">
        <f>Financing!U25</f>
        <v>0</v>
      </c>
      <c r="V27" s="111">
        <f>Financing!V25</f>
        <v>0</v>
      </c>
      <c r="W27" s="111">
        <f>Financing!W25</f>
        <v>0</v>
      </c>
      <c r="X27" s="111">
        <f>Financing!X25</f>
        <v>0</v>
      </c>
      <c r="Y27" s="111">
        <f>Financing!Y25</f>
        <v>0</v>
      </c>
      <c r="Z27" s="111">
        <f>Financing!Z25</f>
        <v>0</v>
      </c>
      <c r="AA27" s="111">
        <f>Financing!AA25</f>
        <v>0</v>
      </c>
      <c r="AB27" s="116">
        <f>Financing!AB25</f>
        <v>0</v>
      </c>
      <c r="AC27" s="299">
        <f>AB27</f>
        <v>0</v>
      </c>
      <c r="AD27" s="115">
        <f>Financing!AD25</f>
        <v>0</v>
      </c>
      <c r="AE27" s="111">
        <f>Financing!AE25</f>
        <v>0</v>
      </c>
      <c r="AF27" s="111">
        <f>Financing!AF25</f>
        <v>0</v>
      </c>
      <c r="AG27" s="111">
        <f>Financing!AG25</f>
        <v>0</v>
      </c>
      <c r="AH27" s="111">
        <f>Financing!AH25</f>
        <v>0</v>
      </c>
      <c r="AI27" s="111">
        <f>Financing!AI25</f>
        <v>0</v>
      </c>
      <c r="AJ27" s="111">
        <f>Financing!AJ25</f>
        <v>0</v>
      </c>
      <c r="AK27" s="111">
        <f>Financing!AK25</f>
        <v>0</v>
      </c>
      <c r="AL27" s="111">
        <f>Financing!AL25</f>
        <v>0</v>
      </c>
      <c r="AM27" s="111">
        <f>Financing!AM25</f>
        <v>0</v>
      </c>
      <c r="AN27" s="111">
        <f>Financing!AN25</f>
        <v>0</v>
      </c>
      <c r="AO27" s="116">
        <f>Financing!AO25</f>
        <v>0</v>
      </c>
      <c r="AP27" s="299">
        <f>AO27</f>
        <v>0</v>
      </c>
      <c r="AQ27" s="115">
        <f>Financing!AQ25</f>
        <v>0</v>
      </c>
      <c r="AR27" s="111">
        <f>Financing!AR25</f>
        <v>0</v>
      </c>
      <c r="AS27" s="111">
        <f>Financing!AS25</f>
        <v>0</v>
      </c>
      <c r="AT27" s="111">
        <f>Financing!AT25</f>
        <v>0</v>
      </c>
      <c r="AU27" s="111">
        <f>Financing!AU25</f>
        <v>0</v>
      </c>
      <c r="AV27" s="111">
        <f>Financing!AV25</f>
        <v>0</v>
      </c>
      <c r="AW27" s="111">
        <f>Financing!AW25</f>
        <v>0</v>
      </c>
      <c r="AX27" s="111">
        <f>Financing!AX25</f>
        <v>0</v>
      </c>
      <c r="AY27" s="111">
        <f>Financing!AY25</f>
        <v>0</v>
      </c>
      <c r="AZ27" s="111">
        <f>Financing!AZ25</f>
        <v>0</v>
      </c>
      <c r="BA27" s="111">
        <f>Financing!BA25</f>
        <v>0</v>
      </c>
      <c r="BB27" s="116">
        <f>Financing!BB25</f>
        <v>0</v>
      </c>
      <c r="BC27" s="299">
        <f>BB27</f>
        <v>0</v>
      </c>
      <c r="BD27" s="115">
        <f>Financing!BD25</f>
        <v>0</v>
      </c>
      <c r="BE27" s="111">
        <f>Financing!BE25</f>
        <v>0</v>
      </c>
      <c r="BF27" s="111">
        <f>Financing!BF25</f>
        <v>0</v>
      </c>
      <c r="BG27" s="111">
        <f>Financing!BG25</f>
        <v>0</v>
      </c>
      <c r="BH27" s="111">
        <f>Financing!BH25</f>
        <v>0</v>
      </c>
      <c r="BI27" s="111">
        <f>Financing!BI25</f>
        <v>0</v>
      </c>
      <c r="BJ27" s="111">
        <f>Financing!BJ25</f>
        <v>0</v>
      </c>
      <c r="BK27" s="111">
        <f>Financing!BK25</f>
        <v>0</v>
      </c>
      <c r="BL27" s="111">
        <f>Financing!BL25</f>
        <v>0</v>
      </c>
      <c r="BM27" s="111">
        <f>Financing!BM25</f>
        <v>0</v>
      </c>
      <c r="BN27" s="111">
        <f>Financing!BN25</f>
        <v>0</v>
      </c>
      <c r="BO27" s="116">
        <f>Financing!BO25</f>
        <v>0</v>
      </c>
      <c r="BP27" s="299">
        <f>BO27</f>
        <v>0</v>
      </c>
      <c r="BQ27" s="115">
        <f>Financing!BQ25</f>
        <v>0</v>
      </c>
      <c r="BR27" s="111">
        <f>Financing!BR25</f>
        <v>0</v>
      </c>
      <c r="BS27" s="111">
        <f>Financing!BS25</f>
        <v>0</v>
      </c>
      <c r="BT27" s="111">
        <f>Financing!BT25</f>
        <v>0</v>
      </c>
      <c r="BU27" s="111">
        <f>Financing!BU25</f>
        <v>0</v>
      </c>
      <c r="BV27" s="111">
        <f>Financing!BV25</f>
        <v>0</v>
      </c>
      <c r="BW27" s="111">
        <f>Financing!BW25</f>
        <v>0</v>
      </c>
      <c r="BX27" s="111">
        <f>Financing!BX25</f>
        <v>0</v>
      </c>
      <c r="BY27" s="111">
        <f>Financing!BY25</f>
        <v>0</v>
      </c>
      <c r="BZ27" s="111">
        <f>Financing!BZ25</f>
        <v>0</v>
      </c>
      <c r="CA27" s="111">
        <f>Financing!CA25</f>
        <v>0</v>
      </c>
      <c r="CB27" s="116">
        <f>Financing!CB25</f>
        <v>0</v>
      </c>
      <c r="CC27" s="299">
        <f>CB27</f>
        <v>0</v>
      </c>
      <c r="CD27" s="115">
        <f>Financing!CD25</f>
        <v>0</v>
      </c>
      <c r="CE27" s="111">
        <f>Financing!CE25</f>
        <v>0</v>
      </c>
      <c r="CF27" s="111">
        <f>Financing!CF25</f>
        <v>0</v>
      </c>
      <c r="CG27" s="111">
        <f>Financing!CG25</f>
        <v>0</v>
      </c>
      <c r="CH27" s="111">
        <f>Financing!CH25</f>
        <v>0</v>
      </c>
      <c r="CI27" s="111">
        <f>Financing!CI25</f>
        <v>0</v>
      </c>
      <c r="CJ27" s="111">
        <f>Financing!CJ25</f>
        <v>0</v>
      </c>
      <c r="CK27" s="111">
        <f>Financing!CK25</f>
        <v>0</v>
      </c>
      <c r="CL27" s="111">
        <f>Financing!CL25</f>
        <v>0</v>
      </c>
      <c r="CM27" s="111">
        <f>Financing!CM25</f>
        <v>0</v>
      </c>
      <c r="CN27" s="111">
        <f>Financing!CN25</f>
        <v>0</v>
      </c>
      <c r="CO27" s="116">
        <f>Financing!CO25</f>
        <v>0</v>
      </c>
      <c r="CP27" s="299">
        <f>CO27</f>
        <v>0</v>
      </c>
      <c r="CQ27" s="115">
        <f>Financing!CQ25</f>
        <v>0</v>
      </c>
      <c r="CR27" s="111">
        <f>Financing!CR25</f>
        <v>0</v>
      </c>
      <c r="CS27" s="111">
        <f>Financing!CS25</f>
        <v>0</v>
      </c>
      <c r="CT27" s="111">
        <f>Financing!CT25</f>
        <v>0</v>
      </c>
      <c r="CU27" s="111">
        <f>Financing!CU25</f>
        <v>0</v>
      </c>
      <c r="CV27" s="111">
        <f>Financing!CV25</f>
        <v>0</v>
      </c>
      <c r="CW27" s="111">
        <f>Financing!CW25</f>
        <v>0</v>
      </c>
      <c r="CX27" s="111">
        <f>Financing!CX25</f>
        <v>0</v>
      </c>
      <c r="CY27" s="111">
        <f>Financing!CY25</f>
        <v>0</v>
      </c>
      <c r="CZ27" s="111">
        <f>Financing!CZ25</f>
        <v>0</v>
      </c>
      <c r="DA27" s="111">
        <f>Financing!DA25</f>
        <v>0</v>
      </c>
      <c r="DB27" s="116">
        <f>Financing!DB25</f>
        <v>0</v>
      </c>
      <c r="DC27" s="299">
        <f>DB27</f>
        <v>0</v>
      </c>
    </row>
    <row r="28" spans="2:107" outlineLevel="1">
      <c r="B28" s="280" t="s">
        <v>104</v>
      </c>
      <c r="C28" s="294">
        <v>0</v>
      </c>
      <c r="D28" s="115">
        <f>C28</f>
        <v>0</v>
      </c>
      <c r="E28" s="111">
        <f t="shared" ref="E28:O28" si="382">D28</f>
        <v>0</v>
      </c>
      <c r="F28" s="111">
        <f t="shared" si="382"/>
        <v>0</v>
      </c>
      <c r="G28" s="111">
        <f t="shared" si="382"/>
        <v>0</v>
      </c>
      <c r="H28" s="111">
        <f t="shared" si="382"/>
        <v>0</v>
      </c>
      <c r="I28" s="111">
        <f t="shared" si="382"/>
        <v>0</v>
      </c>
      <c r="J28" s="111">
        <f t="shared" si="382"/>
        <v>0</v>
      </c>
      <c r="K28" s="111">
        <f t="shared" si="382"/>
        <v>0</v>
      </c>
      <c r="L28" s="111">
        <f t="shared" si="382"/>
        <v>0</v>
      </c>
      <c r="M28" s="111">
        <f t="shared" si="382"/>
        <v>0</v>
      </c>
      <c r="N28" s="111">
        <f t="shared" si="382"/>
        <v>0</v>
      </c>
      <c r="O28" s="116">
        <f t="shared" si="382"/>
        <v>0</v>
      </c>
      <c r="P28" s="299">
        <f>O28</f>
        <v>0</v>
      </c>
      <c r="Q28" s="115">
        <f>P28</f>
        <v>0</v>
      </c>
      <c r="R28" s="111">
        <f t="shared" ref="R28" si="383">Q28</f>
        <v>0</v>
      </c>
      <c r="S28" s="111">
        <f t="shared" ref="S28" si="384">R28</f>
        <v>0</v>
      </c>
      <c r="T28" s="111">
        <f t="shared" ref="T28" si="385">S28</f>
        <v>0</v>
      </c>
      <c r="U28" s="111">
        <f t="shared" ref="U28" si="386">T28</f>
        <v>0</v>
      </c>
      <c r="V28" s="111">
        <f t="shared" ref="V28" si="387">U28</f>
        <v>0</v>
      </c>
      <c r="W28" s="111">
        <f t="shared" ref="W28" si="388">V28</f>
        <v>0</v>
      </c>
      <c r="X28" s="111">
        <f t="shared" ref="X28" si="389">W28</f>
        <v>0</v>
      </c>
      <c r="Y28" s="111">
        <f t="shared" ref="Y28" si="390">X28</f>
        <v>0</v>
      </c>
      <c r="Z28" s="111">
        <f t="shared" ref="Z28" si="391">Y28</f>
        <v>0</v>
      </c>
      <c r="AA28" s="111">
        <f t="shared" ref="AA28" si="392">Z28</f>
        <v>0</v>
      </c>
      <c r="AB28" s="116">
        <f t="shared" ref="AB28" si="393">AA28</f>
        <v>0</v>
      </c>
      <c r="AC28" s="299">
        <f>AB28</f>
        <v>0</v>
      </c>
      <c r="AD28" s="115">
        <f>AC28</f>
        <v>0</v>
      </c>
      <c r="AE28" s="111">
        <f t="shared" ref="AE28" si="394">AD28</f>
        <v>0</v>
      </c>
      <c r="AF28" s="111">
        <f t="shared" ref="AF28" si="395">AE28</f>
        <v>0</v>
      </c>
      <c r="AG28" s="111">
        <f t="shared" ref="AG28" si="396">AF28</f>
        <v>0</v>
      </c>
      <c r="AH28" s="111">
        <f t="shared" ref="AH28" si="397">AG28</f>
        <v>0</v>
      </c>
      <c r="AI28" s="111">
        <f t="shared" ref="AI28" si="398">AH28</f>
        <v>0</v>
      </c>
      <c r="AJ28" s="111">
        <f t="shared" ref="AJ28" si="399">AI28</f>
        <v>0</v>
      </c>
      <c r="AK28" s="111">
        <f t="shared" ref="AK28" si="400">AJ28</f>
        <v>0</v>
      </c>
      <c r="AL28" s="111">
        <f t="shared" ref="AL28" si="401">AK28</f>
        <v>0</v>
      </c>
      <c r="AM28" s="111">
        <f t="shared" ref="AM28" si="402">AL28</f>
        <v>0</v>
      </c>
      <c r="AN28" s="111">
        <f t="shared" ref="AN28" si="403">AM28</f>
        <v>0</v>
      </c>
      <c r="AO28" s="116">
        <f t="shared" ref="AO28" si="404">AN28</f>
        <v>0</v>
      </c>
      <c r="AP28" s="299">
        <f>AO28</f>
        <v>0</v>
      </c>
      <c r="AQ28" s="115">
        <f>AP28</f>
        <v>0</v>
      </c>
      <c r="AR28" s="111">
        <f t="shared" ref="AR28" si="405">AQ28</f>
        <v>0</v>
      </c>
      <c r="AS28" s="111">
        <f t="shared" ref="AS28" si="406">AR28</f>
        <v>0</v>
      </c>
      <c r="AT28" s="111">
        <f t="shared" ref="AT28" si="407">AS28</f>
        <v>0</v>
      </c>
      <c r="AU28" s="111">
        <f t="shared" ref="AU28" si="408">AT28</f>
        <v>0</v>
      </c>
      <c r="AV28" s="111">
        <f t="shared" ref="AV28" si="409">AU28</f>
        <v>0</v>
      </c>
      <c r="AW28" s="111">
        <f t="shared" ref="AW28" si="410">AV28</f>
        <v>0</v>
      </c>
      <c r="AX28" s="111">
        <f t="shared" ref="AX28" si="411">AW28</f>
        <v>0</v>
      </c>
      <c r="AY28" s="111">
        <f t="shared" ref="AY28" si="412">AX28</f>
        <v>0</v>
      </c>
      <c r="AZ28" s="111">
        <f t="shared" ref="AZ28" si="413">AY28</f>
        <v>0</v>
      </c>
      <c r="BA28" s="111">
        <f t="shared" ref="BA28" si="414">AZ28</f>
        <v>0</v>
      </c>
      <c r="BB28" s="116">
        <f t="shared" ref="BB28" si="415">BA28</f>
        <v>0</v>
      </c>
      <c r="BC28" s="299">
        <f>BB28</f>
        <v>0</v>
      </c>
      <c r="BD28" s="115">
        <f>BC28</f>
        <v>0</v>
      </c>
      <c r="BE28" s="111">
        <f t="shared" ref="BE28" si="416">BD28</f>
        <v>0</v>
      </c>
      <c r="BF28" s="111">
        <f t="shared" ref="BF28" si="417">BE28</f>
        <v>0</v>
      </c>
      <c r="BG28" s="111">
        <f t="shared" ref="BG28" si="418">BF28</f>
        <v>0</v>
      </c>
      <c r="BH28" s="111">
        <f t="shared" ref="BH28" si="419">BG28</f>
        <v>0</v>
      </c>
      <c r="BI28" s="111">
        <f t="shared" ref="BI28" si="420">BH28</f>
        <v>0</v>
      </c>
      <c r="BJ28" s="111">
        <f t="shared" ref="BJ28" si="421">BI28</f>
        <v>0</v>
      </c>
      <c r="BK28" s="111">
        <f t="shared" ref="BK28" si="422">BJ28</f>
        <v>0</v>
      </c>
      <c r="BL28" s="111">
        <f t="shared" ref="BL28" si="423">BK28</f>
        <v>0</v>
      </c>
      <c r="BM28" s="111">
        <f t="shared" ref="BM28" si="424">BL28</f>
        <v>0</v>
      </c>
      <c r="BN28" s="111">
        <f t="shared" ref="BN28" si="425">BM28</f>
        <v>0</v>
      </c>
      <c r="BO28" s="116">
        <f t="shared" ref="BO28" si="426">BN28</f>
        <v>0</v>
      </c>
      <c r="BP28" s="299">
        <f>BO28</f>
        <v>0</v>
      </c>
      <c r="BQ28" s="115">
        <f>BP28</f>
        <v>0</v>
      </c>
      <c r="BR28" s="111">
        <f t="shared" ref="BR28" si="427">BQ28</f>
        <v>0</v>
      </c>
      <c r="BS28" s="111">
        <f t="shared" ref="BS28" si="428">BR28</f>
        <v>0</v>
      </c>
      <c r="BT28" s="111">
        <f t="shared" ref="BT28" si="429">BS28</f>
        <v>0</v>
      </c>
      <c r="BU28" s="111">
        <f t="shared" ref="BU28" si="430">BT28</f>
        <v>0</v>
      </c>
      <c r="BV28" s="111">
        <f t="shared" ref="BV28" si="431">BU28</f>
        <v>0</v>
      </c>
      <c r="BW28" s="111">
        <f t="shared" ref="BW28" si="432">BV28</f>
        <v>0</v>
      </c>
      <c r="BX28" s="111">
        <f t="shared" ref="BX28" si="433">BW28</f>
        <v>0</v>
      </c>
      <c r="BY28" s="111">
        <f t="shared" ref="BY28" si="434">BX28</f>
        <v>0</v>
      </c>
      <c r="BZ28" s="111">
        <f t="shared" ref="BZ28" si="435">BY28</f>
        <v>0</v>
      </c>
      <c r="CA28" s="111">
        <f t="shared" ref="CA28" si="436">BZ28</f>
        <v>0</v>
      </c>
      <c r="CB28" s="116">
        <f t="shared" ref="CB28" si="437">CA28</f>
        <v>0</v>
      </c>
      <c r="CC28" s="299">
        <f>CB28</f>
        <v>0</v>
      </c>
      <c r="CD28" s="115">
        <f>CC28</f>
        <v>0</v>
      </c>
      <c r="CE28" s="111">
        <f t="shared" ref="CE28" si="438">CD28</f>
        <v>0</v>
      </c>
      <c r="CF28" s="111">
        <f t="shared" ref="CF28" si="439">CE28</f>
        <v>0</v>
      </c>
      <c r="CG28" s="111">
        <f t="shared" ref="CG28" si="440">CF28</f>
        <v>0</v>
      </c>
      <c r="CH28" s="111">
        <f t="shared" ref="CH28" si="441">CG28</f>
        <v>0</v>
      </c>
      <c r="CI28" s="111">
        <f t="shared" ref="CI28" si="442">CH28</f>
        <v>0</v>
      </c>
      <c r="CJ28" s="111">
        <f t="shared" ref="CJ28" si="443">CI28</f>
        <v>0</v>
      </c>
      <c r="CK28" s="111">
        <f t="shared" ref="CK28" si="444">CJ28</f>
        <v>0</v>
      </c>
      <c r="CL28" s="111">
        <f t="shared" ref="CL28" si="445">CK28</f>
        <v>0</v>
      </c>
      <c r="CM28" s="111">
        <f t="shared" ref="CM28" si="446">CL28</f>
        <v>0</v>
      </c>
      <c r="CN28" s="111">
        <f t="shared" ref="CN28" si="447">CM28</f>
        <v>0</v>
      </c>
      <c r="CO28" s="116">
        <f t="shared" ref="CO28" si="448">CN28</f>
        <v>0</v>
      </c>
      <c r="CP28" s="299">
        <f>CO28</f>
        <v>0</v>
      </c>
      <c r="CQ28" s="115">
        <f>CP28</f>
        <v>0</v>
      </c>
      <c r="CR28" s="111">
        <f t="shared" ref="CR28" si="449">CQ28</f>
        <v>0</v>
      </c>
      <c r="CS28" s="111">
        <f t="shared" ref="CS28" si="450">CR28</f>
        <v>0</v>
      </c>
      <c r="CT28" s="111">
        <f t="shared" ref="CT28" si="451">CS28</f>
        <v>0</v>
      </c>
      <c r="CU28" s="111">
        <f t="shared" ref="CU28" si="452">CT28</f>
        <v>0</v>
      </c>
      <c r="CV28" s="111">
        <f t="shared" ref="CV28" si="453">CU28</f>
        <v>0</v>
      </c>
      <c r="CW28" s="111">
        <f t="shared" ref="CW28" si="454">CV28</f>
        <v>0</v>
      </c>
      <c r="CX28" s="111">
        <f t="shared" ref="CX28" si="455">CW28</f>
        <v>0</v>
      </c>
      <c r="CY28" s="111">
        <f t="shared" ref="CY28" si="456">CX28</f>
        <v>0</v>
      </c>
      <c r="CZ28" s="111">
        <f t="shared" ref="CZ28" si="457">CY28</f>
        <v>0</v>
      </c>
      <c r="DA28" s="111">
        <f t="shared" ref="DA28" si="458">CZ28</f>
        <v>0</v>
      </c>
      <c r="DB28" s="116">
        <f t="shared" ref="DB28" si="459">DA28</f>
        <v>0</v>
      </c>
      <c r="DC28" s="299">
        <f>DB28</f>
        <v>0</v>
      </c>
    </row>
    <row r="29" spans="2:107">
      <c r="B29" s="290" t="s">
        <v>69</v>
      </c>
      <c r="C29" s="286">
        <f t="shared" ref="C29:P29" si="460">SUM(C27:C28)</f>
        <v>0</v>
      </c>
      <c r="D29" s="291">
        <f t="shared" si="460"/>
        <v>0</v>
      </c>
      <c r="E29" s="282">
        <f t="shared" si="460"/>
        <v>0</v>
      </c>
      <c r="F29" s="282">
        <f t="shared" si="460"/>
        <v>0</v>
      </c>
      <c r="G29" s="282">
        <f t="shared" si="460"/>
        <v>0</v>
      </c>
      <c r="H29" s="282">
        <f t="shared" si="460"/>
        <v>0</v>
      </c>
      <c r="I29" s="282">
        <f t="shared" si="460"/>
        <v>0</v>
      </c>
      <c r="J29" s="282">
        <f t="shared" si="460"/>
        <v>0</v>
      </c>
      <c r="K29" s="282">
        <f t="shared" si="460"/>
        <v>0</v>
      </c>
      <c r="L29" s="282">
        <f t="shared" si="460"/>
        <v>0</v>
      </c>
      <c r="M29" s="282">
        <f t="shared" si="460"/>
        <v>0</v>
      </c>
      <c r="N29" s="282">
        <f t="shared" si="460"/>
        <v>0</v>
      </c>
      <c r="O29" s="292">
        <f t="shared" si="460"/>
        <v>0</v>
      </c>
      <c r="P29" s="281">
        <f t="shared" si="460"/>
        <v>0</v>
      </c>
      <c r="Q29" s="291">
        <f t="shared" ref="Q29:CB29" si="461">SUM(Q27:Q28)</f>
        <v>0</v>
      </c>
      <c r="R29" s="282">
        <f t="shared" si="461"/>
        <v>0</v>
      </c>
      <c r="S29" s="282">
        <f t="shared" si="461"/>
        <v>0</v>
      </c>
      <c r="T29" s="282">
        <f t="shared" si="461"/>
        <v>0</v>
      </c>
      <c r="U29" s="282">
        <f t="shared" si="461"/>
        <v>0</v>
      </c>
      <c r="V29" s="282">
        <f t="shared" si="461"/>
        <v>0</v>
      </c>
      <c r="W29" s="282">
        <f t="shared" si="461"/>
        <v>0</v>
      </c>
      <c r="X29" s="282">
        <f t="shared" si="461"/>
        <v>0</v>
      </c>
      <c r="Y29" s="282">
        <f t="shared" si="461"/>
        <v>0</v>
      </c>
      <c r="Z29" s="282">
        <f t="shared" si="461"/>
        <v>0</v>
      </c>
      <c r="AA29" s="282">
        <f t="shared" si="461"/>
        <v>0</v>
      </c>
      <c r="AB29" s="292">
        <f t="shared" si="461"/>
        <v>0</v>
      </c>
      <c r="AC29" s="281">
        <f t="shared" si="461"/>
        <v>0</v>
      </c>
      <c r="AD29" s="291">
        <f t="shared" si="461"/>
        <v>0</v>
      </c>
      <c r="AE29" s="282">
        <f t="shared" si="461"/>
        <v>0</v>
      </c>
      <c r="AF29" s="282">
        <f t="shared" si="461"/>
        <v>0</v>
      </c>
      <c r="AG29" s="282">
        <f t="shared" si="461"/>
        <v>0</v>
      </c>
      <c r="AH29" s="282">
        <f t="shared" si="461"/>
        <v>0</v>
      </c>
      <c r="AI29" s="282">
        <f t="shared" si="461"/>
        <v>0</v>
      </c>
      <c r="AJ29" s="282">
        <f t="shared" si="461"/>
        <v>0</v>
      </c>
      <c r="AK29" s="282">
        <f t="shared" si="461"/>
        <v>0</v>
      </c>
      <c r="AL29" s="282">
        <f t="shared" si="461"/>
        <v>0</v>
      </c>
      <c r="AM29" s="282">
        <f t="shared" si="461"/>
        <v>0</v>
      </c>
      <c r="AN29" s="282">
        <f t="shared" si="461"/>
        <v>0</v>
      </c>
      <c r="AO29" s="292">
        <f t="shared" si="461"/>
        <v>0</v>
      </c>
      <c r="AP29" s="281">
        <f t="shared" si="461"/>
        <v>0</v>
      </c>
      <c r="AQ29" s="291">
        <f t="shared" si="461"/>
        <v>0</v>
      </c>
      <c r="AR29" s="282">
        <f t="shared" si="461"/>
        <v>0</v>
      </c>
      <c r="AS29" s="282">
        <f t="shared" si="461"/>
        <v>0</v>
      </c>
      <c r="AT29" s="282">
        <f t="shared" si="461"/>
        <v>0</v>
      </c>
      <c r="AU29" s="282">
        <f t="shared" si="461"/>
        <v>0</v>
      </c>
      <c r="AV29" s="282">
        <f t="shared" si="461"/>
        <v>0</v>
      </c>
      <c r="AW29" s="282">
        <f t="shared" si="461"/>
        <v>0</v>
      </c>
      <c r="AX29" s="282">
        <f t="shared" si="461"/>
        <v>0</v>
      </c>
      <c r="AY29" s="282">
        <f t="shared" si="461"/>
        <v>0</v>
      </c>
      <c r="AZ29" s="282">
        <f t="shared" si="461"/>
        <v>0</v>
      </c>
      <c r="BA29" s="282">
        <f t="shared" si="461"/>
        <v>0</v>
      </c>
      <c r="BB29" s="292">
        <f t="shared" si="461"/>
        <v>0</v>
      </c>
      <c r="BC29" s="281">
        <f t="shared" si="461"/>
        <v>0</v>
      </c>
      <c r="BD29" s="291">
        <f t="shared" si="461"/>
        <v>0</v>
      </c>
      <c r="BE29" s="282">
        <f t="shared" si="461"/>
        <v>0</v>
      </c>
      <c r="BF29" s="282">
        <f t="shared" si="461"/>
        <v>0</v>
      </c>
      <c r="BG29" s="282">
        <f t="shared" si="461"/>
        <v>0</v>
      </c>
      <c r="BH29" s="282">
        <f t="shared" si="461"/>
        <v>0</v>
      </c>
      <c r="BI29" s="282">
        <f t="shared" si="461"/>
        <v>0</v>
      </c>
      <c r="BJ29" s="282">
        <f t="shared" si="461"/>
        <v>0</v>
      </c>
      <c r="BK29" s="282">
        <f t="shared" si="461"/>
        <v>0</v>
      </c>
      <c r="BL29" s="282">
        <f t="shared" si="461"/>
        <v>0</v>
      </c>
      <c r="BM29" s="282">
        <f t="shared" si="461"/>
        <v>0</v>
      </c>
      <c r="BN29" s="282">
        <f t="shared" si="461"/>
        <v>0</v>
      </c>
      <c r="BO29" s="292">
        <f t="shared" si="461"/>
        <v>0</v>
      </c>
      <c r="BP29" s="281">
        <f t="shared" si="461"/>
        <v>0</v>
      </c>
      <c r="BQ29" s="291">
        <f t="shared" si="461"/>
        <v>0</v>
      </c>
      <c r="BR29" s="282">
        <f t="shared" si="461"/>
        <v>0</v>
      </c>
      <c r="BS29" s="282">
        <f t="shared" si="461"/>
        <v>0</v>
      </c>
      <c r="BT29" s="282">
        <f t="shared" si="461"/>
        <v>0</v>
      </c>
      <c r="BU29" s="282">
        <f t="shared" si="461"/>
        <v>0</v>
      </c>
      <c r="BV29" s="282">
        <f t="shared" si="461"/>
        <v>0</v>
      </c>
      <c r="BW29" s="282">
        <f t="shared" si="461"/>
        <v>0</v>
      </c>
      <c r="BX29" s="282">
        <f t="shared" si="461"/>
        <v>0</v>
      </c>
      <c r="BY29" s="282">
        <f t="shared" si="461"/>
        <v>0</v>
      </c>
      <c r="BZ29" s="282">
        <f t="shared" si="461"/>
        <v>0</v>
      </c>
      <c r="CA29" s="282">
        <f t="shared" si="461"/>
        <v>0</v>
      </c>
      <c r="CB29" s="292">
        <f t="shared" si="461"/>
        <v>0</v>
      </c>
      <c r="CC29" s="281">
        <f t="shared" ref="CC29:DC29" si="462">SUM(CC27:CC28)</f>
        <v>0</v>
      </c>
      <c r="CD29" s="291">
        <f t="shared" si="462"/>
        <v>0</v>
      </c>
      <c r="CE29" s="282">
        <f t="shared" si="462"/>
        <v>0</v>
      </c>
      <c r="CF29" s="282">
        <f t="shared" si="462"/>
        <v>0</v>
      </c>
      <c r="CG29" s="282">
        <f t="shared" si="462"/>
        <v>0</v>
      </c>
      <c r="CH29" s="282">
        <f t="shared" si="462"/>
        <v>0</v>
      </c>
      <c r="CI29" s="282">
        <f t="shared" si="462"/>
        <v>0</v>
      </c>
      <c r="CJ29" s="282">
        <f t="shared" si="462"/>
        <v>0</v>
      </c>
      <c r="CK29" s="282">
        <f t="shared" si="462"/>
        <v>0</v>
      </c>
      <c r="CL29" s="282">
        <f t="shared" si="462"/>
        <v>0</v>
      </c>
      <c r="CM29" s="282">
        <f t="shared" si="462"/>
        <v>0</v>
      </c>
      <c r="CN29" s="282">
        <f t="shared" si="462"/>
        <v>0</v>
      </c>
      <c r="CO29" s="292">
        <f t="shared" si="462"/>
        <v>0</v>
      </c>
      <c r="CP29" s="281">
        <f t="shared" si="462"/>
        <v>0</v>
      </c>
      <c r="CQ29" s="291">
        <f t="shared" si="462"/>
        <v>0</v>
      </c>
      <c r="CR29" s="282">
        <f t="shared" si="462"/>
        <v>0</v>
      </c>
      <c r="CS29" s="282">
        <f t="shared" si="462"/>
        <v>0</v>
      </c>
      <c r="CT29" s="282">
        <f t="shared" si="462"/>
        <v>0</v>
      </c>
      <c r="CU29" s="282">
        <f t="shared" si="462"/>
        <v>0</v>
      </c>
      <c r="CV29" s="282">
        <f t="shared" si="462"/>
        <v>0</v>
      </c>
      <c r="CW29" s="282">
        <f t="shared" si="462"/>
        <v>0</v>
      </c>
      <c r="CX29" s="282">
        <f t="shared" si="462"/>
        <v>0</v>
      </c>
      <c r="CY29" s="282">
        <f t="shared" si="462"/>
        <v>0</v>
      </c>
      <c r="CZ29" s="282">
        <f t="shared" si="462"/>
        <v>0</v>
      </c>
      <c r="DA29" s="282">
        <f t="shared" si="462"/>
        <v>0</v>
      </c>
      <c r="DB29" s="292">
        <f t="shared" si="462"/>
        <v>0</v>
      </c>
      <c r="DC29" s="281">
        <f t="shared" si="462"/>
        <v>0</v>
      </c>
    </row>
    <row r="30" spans="2:107">
      <c r="B30" s="280"/>
      <c r="C30" s="294"/>
      <c r="D30" s="115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6"/>
      <c r="P30" s="299"/>
      <c r="Q30" s="115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6"/>
      <c r="AC30" s="299"/>
      <c r="AD30" s="115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6"/>
      <c r="AP30" s="299"/>
      <c r="AQ30" s="115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6"/>
      <c r="BC30" s="299"/>
      <c r="BD30" s="115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6"/>
      <c r="BP30" s="299"/>
      <c r="BQ30" s="115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6"/>
      <c r="CC30" s="299"/>
      <c r="CD30" s="115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6"/>
      <c r="CP30" s="299"/>
      <c r="CQ30" s="115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6"/>
      <c r="DC30" s="299"/>
    </row>
    <row r="31" spans="2:107" outlineLevel="1">
      <c r="B31" s="280" t="s">
        <v>22</v>
      </c>
      <c r="C31" s="294">
        <v>0</v>
      </c>
      <c r="D31" s="115">
        <f>C31+Financing!D7</f>
        <v>200000</v>
      </c>
      <c r="E31" s="111">
        <f>D31+Financing!E7</f>
        <v>200000</v>
      </c>
      <c r="F31" s="111">
        <f>E31+Financing!F7</f>
        <v>200000</v>
      </c>
      <c r="G31" s="111">
        <f>F31+Financing!G7</f>
        <v>200000</v>
      </c>
      <c r="H31" s="111">
        <f>G31+Financing!H7</f>
        <v>200000</v>
      </c>
      <c r="I31" s="111">
        <f>H31+Financing!I7</f>
        <v>200000</v>
      </c>
      <c r="J31" s="111">
        <f>I31+Financing!J7</f>
        <v>200000</v>
      </c>
      <c r="K31" s="111">
        <f>J31+Financing!K7</f>
        <v>200000</v>
      </c>
      <c r="L31" s="111">
        <f>K31+Financing!L7</f>
        <v>200000</v>
      </c>
      <c r="M31" s="111">
        <f>L31+Financing!M7</f>
        <v>200000</v>
      </c>
      <c r="N31" s="111">
        <f>M31+Financing!N7</f>
        <v>200000</v>
      </c>
      <c r="O31" s="116">
        <f>N31+Financing!O7</f>
        <v>200000</v>
      </c>
      <c r="P31" s="299">
        <f t="shared" ref="P31" si="463">O31</f>
        <v>200000</v>
      </c>
      <c r="Q31" s="115">
        <f>P31+Financing!Q7</f>
        <v>700000</v>
      </c>
      <c r="R31" s="111">
        <f>Q31+Financing!R7</f>
        <v>700000</v>
      </c>
      <c r="S31" s="111">
        <f>R31+Financing!S7</f>
        <v>700000</v>
      </c>
      <c r="T31" s="111">
        <f>S31+Financing!T7</f>
        <v>700000</v>
      </c>
      <c r="U31" s="111">
        <f>T31+Financing!U7</f>
        <v>700000</v>
      </c>
      <c r="V31" s="111">
        <f>U31+Financing!V7</f>
        <v>700000</v>
      </c>
      <c r="W31" s="111">
        <f>V31+Financing!W7</f>
        <v>700000</v>
      </c>
      <c r="X31" s="111">
        <f>W31+Financing!X7</f>
        <v>700000</v>
      </c>
      <c r="Y31" s="111">
        <f>X31+Financing!Y7</f>
        <v>700000</v>
      </c>
      <c r="Z31" s="111">
        <f>Y31+Financing!Z7</f>
        <v>700000</v>
      </c>
      <c r="AA31" s="111">
        <f>Z31+Financing!AA7</f>
        <v>700000</v>
      </c>
      <c r="AB31" s="116">
        <f>AA31+Financing!AB7</f>
        <v>700000</v>
      </c>
      <c r="AC31" s="299">
        <f t="shared" ref="AC31:AC33" si="464">AB31</f>
        <v>700000</v>
      </c>
      <c r="AD31" s="115">
        <f>AC31+Financing!AD7</f>
        <v>700000</v>
      </c>
      <c r="AE31" s="111">
        <f>AD31+Financing!AE7</f>
        <v>700000</v>
      </c>
      <c r="AF31" s="111">
        <f>AE31+Financing!AF7</f>
        <v>700000</v>
      </c>
      <c r="AG31" s="111">
        <f>AF31+Financing!AG7</f>
        <v>700000</v>
      </c>
      <c r="AH31" s="111">
        <f>AG31+Financing!AH7</f>
        <v>700000</v>
      </c>
      <c r="AI31" s="111">
        <f>AH31+Financing!AI7</f>
        <v>700000</v>
      </c>
      <c r="AJ31" s="111">
        <f>AI31+Financing!AJ7</f>
        <v>700000</v>
      </c>
      <c r="AK31" s="111">
        <f>AJ31+Financing!AK7</f>
        <v>700000</v>
      </c>
      <c r="AL31" s="111">
        <f>AK31+Financing!AL7</f>
        <v>700000</v>
      </c>
      <c r="AM31" s="111">
        <f>AL31+Financing!AM7</f>
        <v>700000</v>
      </c>
      <c r="AN31" s="111">
        <f>AM31+Financing!AN7</f>
        <v>700000</v>
      </c>
      <c r="AO31" s="116">
        <f>AN31+Financing!AO7</f>
        <v>700000</v>
      </c>
      <c r="AP31" s="299">
        <f t="shared" ref="AP31:AP33" si="465">AO31</f>
        <v>700000</v>
      </c>
      <c r="AQ31" s="115">
        <f>AP31+Financing!AQ7</f>
        <v>2700000</v>
      </c>
      <c r="AR31" s="111">
        <f>AQ31+Financing!AR7</f>
        <v>2700000</v>
      </c>
      <c r="AS31" s="111">
        <f>AR31+Financing!AS7</f>
        <v>2700000</v>
      </c>
      <c r="AT31" s="111">
        <f>AS31+Financing!AT7</f>
        <v>2700000</v>
      </c>
      <c r="AU31" s="111">
        <f>AT31+Financing!AU7</f>
        <v>2700000</v>
      </c>
      <c r="AV31" s="111">
        <f>AU31+Financing!AV7</f>
        <v>2700000</v>
      </c>
      <c r="AW31" s="111">
        <f>AV31+Financing!AW7</f>
        <v>2700000</v>
      </c>
      <c r="AX31" s="111">
        <f>AW31+Financing!AX7</f>
        <v>2700000</v>
      </c>
      <c r="AY31" s="111">
        <f>AX31+Financing!AY7</f>
        <v>2700000</v>
      </c>
      <c r="AZ31" s="111">
        <f>AY31+Financing!AZ7</f>
        <v>2700000</v>
      </c>
      <c r="BA31" s="111">
        <f>AZ31+Financing!BA7</f>
        <v>2700000</v>
      </c>
      <c r="BB31" s="116">
        <f>BA31+Financing!BB7</f>
        <v>2700000</v>
      </c>
      <c r="BC31" s="299">
        <f t="shared" ref="BC31:BC33" si="466">BB31</f>
        <v>2700000</v>
      </c>
      <c r="BD31" s="115">
        <f>BC31+Financing!BD7</f>
        <v>2700000</v>
      </c>
      <c r="BE31" s="111">
        <f>BD31+Financing!BE7</f>
        <v>2700000</v>
      </c>
      <c r="BF31" s="111">
        <f>BE31+Financing!BF7</f>
        <v>2700000</v>
      </c>
      <c r="BG31" s="111">
        <f>BF31+Financing!BG7</f>
        <v>2700000</v>
      </c>
      <c r="BH31" s="111">
        <f>BG31+Financing!BH7</f>
        <v>2700000</v>
      </c>
      <c r="BI31" s="111">
        <f>BH31+Financing!BI7</f>
        <v>2700000</v>
      </c>
      <c r="BJ31" s="111">
        <f>BI31+Financing!BJ7</f>
        <v>2700000</v>
      </c>
      <c r="BK31" s="111">
        <f>BJ31+Financing!BK7</f>
        <v>2700000</v>
      </c>
      <c r="BL31" s="111">
        <f>BK31+Financing!BL7</f>
        <v>2700000</v>
      </c>
      <c r="BM31" s="111">
        <f>BL31+Financing!BM7</f>
        <v>2700000</v>
      </c>
      <c r="BN31" s="111">
        <f>BM31+Financing!BN7</f>
        <v>2700000</v>
      </c>
      <c r="BO31" s="116">
        <f>BN31+Financing!BO7</f>
        <v>2700000</v>
      </c>
      <c r="BP31" s="299">
        <f t="shared" ref="BP31:BP33" si="467">BO31</f>
        <v>2700000</v>
      </c>
      <c r="BQ31" s="115">
        <f>BP31+Financing!BQ7</f>
        <v>2700000</v>
      </c>
      <c r="BR31" s="111">
        <f>BQ31+Financing!BR7</f>
        <v>2700000</v>
      </c>
      <c r="BS31" s="111">
        <f>BR31+Financing!BS7</f>
        <v>2700000</v>
      </c>
      <c r="BT31" s="111">
        <f>BS31+Financing!BT7</f>
        <v>2700000</v>
      </c>
      <c r="BU31" s="111">
        <f>BT31+Financing!BU7</f>
        <v>2700000</v>
      </c>
      <c r="BV31" s="111">
        <f>BU31+Financing!BV7</f>
        <v>2700000</v>
      </c>
      <c r="BW31" s="111">
        <f>BV31+Financing!BW7</f>
        <v>2700000</v>
      </c>
      <c r="BX31" s="111">
        <f>BW31+Financing!BX7</f>
        <v>2700000</v>
      </c>
      <c r="BY31" s="111">
        <f>BX31+Financing!BY7</f>
        <v>2700000</v>
      </c>
      <c r="BZ31" s="111">
        <f>BY31+Financing!BZ7</f>
        <v>2700000</v>
      </c>
      <c r="CA31" s="111">
        <f>BZ31+Financing!CA7</f>
        <v>2700000</v>
      </c>
      <c r="CB31" s="116">
        <f>CA31+Financing!CB7</f>
        <v>2700000</v>
      </c>
      <c r="CC31" s="299">
        <f t="shared" ref="CC31:CC33" si="468">CB31</f>
        <v>2700000</v>
      </c>
      <c r="CD31" s="115">
        <f>CC31+Financing!CD7</f>
        <v>2700000</v>
      </c>
      <c r="CE31" s="111">
        <f>CD31+Financing!CE7</f>
        <v>2700000</v>
      </c>
      <c r="CF31" s="111">
        <f>CE31+Financing!CF7</f>
        <v>2700000</v>
      </c>
      <c r="CG31" s="111">
        <f>CF31+Financing!CG7</f>
        <v>2700000</v>
      </c>
      <c r="CH31" s="111">
        <f>CG31+Financing!CH7</f>
        <v>2700000</v>
      </c>
      <c r="CI31" s="111">
        <f>CH31+Financing!CI7</f>
        <v>2700000</v>
      </c>
      <c r="CJ31" s="111">
        <f>CI31+Financing!CJ7</f>
        <v>2700000</v>
      </c>
      <c r="CK31" s="111">
        <f>CJ31+Financing!CK7</f>
        <v>2700000</v>
      </c>
      <c r="CL31" s="111">
        <f>CK31+Financing!CL7</f>
        <v>2700000</v>
      </c>
      <c r="CM31" s="111">
        <f>CL31+Financing!CM7</f>
        <v>2700000</v>
      </c>
      <c r="CN31" s="111">
        <f>CM31+Financing!CN7</f>
        <v>2700000</v>
      </c>
      <c r="CO31" s="116">
        <f>CN31+Financing!CO7</f>
        <v>2700000</v>
      </c>
      <c r="CP31" s="299">
        <f t="shared" ref="CP31:CP33" si="469">CO31</f>
        <v>2700000</v>
      </c>
      <c r="CQ31" s="115">
        <f>CP31+Financing!CQ7</f>
        <v>2700000</v>
      </c>
      <c r="CR31" s="111">
        <f>CQ31+Financing!CR7</f>
        <v>2700000</v>
      </c>
      <c r="CS31" s="111">
        <f>CR31+Financing!CS7</f>
        <v>2700000</v>
      </c>
      <c r="CT31" s="111">
        <f>CS31+Financing!CT7</f>
        <v>2700000</v>
      </c>
      <c r="CU31" s="111">
        <f>CT31+Financing!CU7</f>
        <v>2700000</v>
      </c>
      <c r="CV31" s="111">
        <f>CU31+Financing!CV7</f>
        <v>2700000</v>
      </c>
      <c r="CW31" s="111">
        <f>CV31+Financing!CW7</f>
        <v>2700000</v>
      </c>
      <c r="CX31" s="111">
        <f>CW31+Financing!CX7</f>
        <v>2700000</v>
      </c>
      <c r="CY31" s="111">
        <f>CX31+Financing!CY7</f>
        <v>2700000</v>
      </c>
      <c r="CZ31" s="111">
        <f>CY31+Financing!CZ7</f>
        <v>2700000</v>
      </c>
      <c r="DA31" s="111">
        <f>CZ31+Financing!DA7</f>
        <v>2700000</v>
      </c>
      <c r="DB31" s="116">
        <f>DA31+Financing!DB7</f>
        <v>2700000</v>
      </c>
      <c r="DC31" s="299">
        <f t="shared" ref="DC31:DC33" si="470">DB31</f>
        <v>2700000</v>
      </c>
    </row>
    <row r="32" spans="2:107" outlineLevel="1">
      <c r="B32" s="280" t="s">
        <v>23</v>
      </c>
      <c r="C32" s="294">
        <v>0</v>
      </c>
      <c r="D32" s="115">
        <f>C32+C33+Financing!D11</f>
        <v>0</v>
      </c>
      <c r="E32" s="111">
        <f>D32+Financing!E11</f>
        <v>0</v>
      </c>
      <c r="F32" s="111">
        <f>E32+Financing!F11</f>
        <v>0</v>
      </c>
      <c r="G32" s="111">
        <f>F32+Financing!G11</f>
        <v>0</v>
      </c>
      <c r="H32" s="111">
        <f>G32+Financing!H11</f>
        <v>0</v>
      </c>
      <c r="I32" s="111">
        <f>H32+Financing!I11</f>
        <v>0</v>
      </c>
      <c r="J32" s="111">
        <f>I32+Financing!J11</f>
        <v>0</v>
      </c>
      <c r="K32" s="111">
        <f>J32+Financing!K11</f>
        <v>0</v>
      </c>
      <c r="L32" s="111">
        <f>K32+Financing!L11</f>
        <v>0</v>
      </c>
      <c r="M32" s="111">
        <f>L32+Financing!M11</f>
        <v>0</v>
      </c>
      <c r="N32" s="111">
        <f>M32+Financing!N11</f>
        <v>0</v>
      </c>
      <c r="O32" s="116">
        <f>N32+Financing!O11</f>
        <v>0</v>
      </c>
      <c r="P32" s="299">
        <f t="shared" ref="P32" si="471">O32</f>
        <v>0</v>
      </c>
      <c r="Q32" s="115">
        <f ca="1">P32+P33+Financing!Q11</f>
        <v>-80753.95224678269</v>
      </c>
      <c r="R32" s="111">
        <f ca="1">Q32+Financing!R11</f>
        <v>-80753.95224678269</v>
      </c>
      <c r="S32" s="111">
        <f ca="1">R32+Financing!S11</f>
        <v>-80753.95224678269</v>
      </c>
      <c r="T32" s="111">
        <f ca="1">S32+Financing!T11</f>
        <v>-80753.95224678269</v>
      </c>
      <c r="U32" s="111">
        <f ca="1">T32+Financing!U11</f>
        <v>-80753.95224678269</v>
      </c>
      <c r="V32" s="111">
        <f ca="1">U32+Financing!V11</f>
        <v>-80753.95224678269</v>
      </c>
      <c r="W32" s="111">
        <f ca="1">V32+Financing!W11</f>
        <v>-80753.95224678269</v>
      </c>
      <c r="X32" s="111">
        <f ca="1">W32+Financing!X11</f>
        <v>-80753.95224678269</v>
      </c>
      <c r="Y32" s="111">
        <f ca="1">X32+Financing!Y11</f>
        <v>-80753.95224678269</v>
      </c>
      <c r="Z32" s="111">
        <f ca="1">Y32+Financing!Z11</f>
        <v>-80753.95224678269</v>
      </c>
      <c r="AA32" s="111">
        <f ca="1">Z32+Financing!AA11</f>
        <v>-80753.95224678269</v>
      </c>
      <c r="AB32" s="116">
        <f ca="1">AA32+Financing!AB11</f>
        <v>-80753.95224678269</v>
      </c>
      <c r="AC32" s="299">
        <f t="shared" ca="1" si="464"/>
        <v>-80753.95224678269</v>
      </c>
      <c r="AD32" s="115">
        <f ca="1">AC32+AC33+Financing!AD11</f>
        <v>285017.96373678546</v>
      </c>
      <c r="AE32" s="111">
        <f ca="1">AD32+Financing!AE11</f>
        <v>285017.96373678546</v>
      </c>
      <c r="AF32" s="111">
        <f ca="1">AE32+Financing!AF11</f>
        <v>285017.96373678546</v>
      </c>
      <c r="AG32" s="111">
        <f ca="1">AF32+Financing!AG11</f>
        <v>285017.96373678546</v>
      </c>
      <c r="AH32" s="111">
        <f ca="1">AG32+Financing!AH11</f>
        <v>285017.96373678546</v>
      </c>
      <c r="AI32" s="111">
        <f ca="1">AH32+Financing!AI11</f>
        <v>285017.96373678546</v>
      </c>
      <c r="AJ32" s="111">
        <f ca="1">AI32+Financing!AJ11</f>
        <v>285017.96373678546</v>
      </c>
      <c r="AK32" s="111">
        <f ca="1">AJ32+Financing!AK11</f>
        <v>285017.96373678546</v>
      </c>
      <c r="AL32" s="111">
        <f ca="1">AK32+Financing!AL11</f>
        <v>285017.96373678546</v>
      </c>
      <c r="AM32" s="111">
        <f ca="1">AL32+Financing!AM11</f>
        <v>285017.96373678546</v>
      </c>
      <c r="AN32" s="111">
        <f ca="1">AM32+Financing!AN11</f>
        <v>285017.96373678546</v>
      </c>
      <c r="AO32" s="116">
        <f ca="1">AN32+Financing!AO11</f>
        <v>285017.96373678546</v>
      </c>
      <c r="AP32" s="299">
        <f t="shared" ca="1" si="465"/>
        <v>285017.96373678546</v>
      </c>
      <c r="AQ32" s="115">
        <f ca="1">AP32+AP33+Financing!AQ11</f>
        <v>1988353.2537145508</v>
      </c>
      <c r="AR32" s="111">
        <f ca="1">AQ32+Financing!AR11</f>
        <v>1988353.2537145508</v>
      </c>
      <c r="AS32" s="111">
        <f ca="1">AR32+Financing!AS11</f>
        <v>1988353.2537145508</v>
      </c>
      <c r="AT32" s="111">
        <f ca="1">AS32+Financing!AT11</f>
        <v>1988353.2537145508</v>
      </c>
      <c r="AU32" s="111">
        <f ca="1">AT32+Financing!AU11</f>
        <v>1988353.2537145508</v>
      </c>
      <c r="AV32" s="111">
        <f ca="1">AU32+Financing!AV11</f>
        <v>1988353.2537145508</v>
      </c>
      <c r="AW32" s="111">
        <f ca="1">AV32+Financing!AW11</f>
        <v>1988353.2537145508</v>
      </c>
      <c r="AX32" s="111">
        <f ca="1">AW32+Financing!AX11</f>
        <v>1988353.2537145508</v>
      </c>
      <c r="AY32" s="111">
        <f ca="1">AX32+Financing!AY11</f>
        <v>1988353.2537145508</v>
      </c>
      <c r="AZ32" s="111">
        <f ca="1">AY32+Financing!AZ11</f>
        <v>1988353.2537145508</v>
      </c>
      <c r="BA32" s="111">
        <f ca="1">AZ32+Financing!BA11</f>
        <v>1988353.2537145508</v>
      </c>
      <c r="BB32" s="116">
        <f ca="1">BA32+Financing!BB11</f>
        <v>1988353.2537145508</v>
      </c>
      <c r="BC32" s="299">
        <f t="shared" ca="1" si="466"/>
        <v>1988353.2537145508</v>
      </c>
      <c r="BD32" s="115">
        <f ca="1">BC32+BC33+Financing!BD11</f>
        <v>5180526.2737779673</v>
      </c>
      <c r="BE32" s="111">
        <f ca="1">BD32+Financing!BE11</f>
        <v>5180526.2737779673</v>
      </c>
      <c r="BF32" s="111">
        <f ca="1">BE32+Financing!BF11</f>
        <v>5180526.2737779673</v>
      </c>
      <c r="BG32" s="111">
        <f ca="1">BF32+Financing!BG11</f>
        <v>5180526.2737779673</v>
      </c>
      <c r="BH32" s="111">
        <f ca="1">BG32+Financing!BH11</f>
        <v>5180526.2737779673</v>
      </c>
      <c r="BI32" s="111">
        <f ca="1">BH32+Financing!BI11</f>
        <v>5180526.2737779673</v>
      </c>
      <c r="BJ32" s="111">
        <f ca="1">BI32+Financing!BJ11</f>
        <v>5180526.2737779673</v>
      </c>
      <c r="BK32" s="111">
        <f ca="1">BJ32+Financing!BK11</f>
        <v>5180526.2737779673</v>
      </c>
      <c r="BL32" s="111">
        <f ca="1">BK32+Financing!BL11</f>
        <v>5180526.2737779673</v>
      </c>
      <c r="BM32" s="111">
        <f ca="1">BL32+Financing!BM11</f>
        <v>5180526.2737779673</v>
      </c>
      <c r="BN32" s="111">
        <f ca="1">BM32+Financing!BN11</f>
        <v>5180526.2737779673</v>
      </c>
      <c r="BO32" s="116">
        <f ca="1">BN32+Financing!BO11</f>
        <v>5180526.2737779673</v>
      </c>
      <c r="BP32" s="299">
        <f t="shared" ca="1" si="467"/>
        <v>5180526.2737779673</v>
      </c>
      <c r="BQ32" s="115">
        <f ca="1">BP32+BP33+Financing!BQ11</f>
        <v>9919705.9135087077</v>
      </c>
      <c r="BR32" s="111">
        <f ca="1">BQ32+Financing!BR11</f>
        <v>9919705.9135087077</v>
      </c>
      <c r="BS32" s="111">
        <f ca="1">BR32+Financing!BS11</f>
        <v>9919705.9135087077</v>
      </c>
      <c r="BT32" s="111">
        <f ca="1">BS32+Financing!BT11</f>
        <v>9919705.9135087077</v>
      </c>
      <c r="BU32" s="111">
        <f ca="1">BT32+Financing!BU11</f>
        <v>9919705.9135087077</v>
      </c>
      <c r="BV32" s="111">
        <f ca="1">BU32+Financing!BV11</f>
        <v>9919705.9135087077</v>
      </c>
      <c r="BW32" s="111">
        <f ca="1">BV32+Financing!BW11</f>
        <v>9919705.9135087077</v>
      </c>
      <c r="BX32" s="111">
        <f ca="1">BW32+Financing!BX11</f>
        <v>9919705.9135087077</v>
      </c>
      <c r="BY32" s="111">
        <f ca="1">BX32+Financing!BY11</f>
        <v>9919705.9135087077</v>
      </c>
      <c r="BZ32" s="111">
        <f ca="1">BY32+Financing!BZ11</f>
        <v>9919705.9135087077</v>
      </c>
      <c r="CA32" s="111">
        <f ca="1">BZ32+Financing!CA11</f>
        <v>9919705.9135087077</v>
      </c>
      <c r="CB32" s="116">
        <f ca="1">CA32+Financing!CB11</f>
        <v>9919705.9135087077</v>
      </c>
      <c r="CC32" s="299">
        <f t="shared" ca="1" si="468"/>
        <v>9919705.9135087077</v>
      </c>
      <c r="CD32" s="115">
        <f ca="1">CC32+CC33+Financing!CD11</f>
        <v>17133102.166878775</v>
      </c>
      <c r="CE32" s="111">
        <f ca="1">CD32+Financing!CE11</f>
        <v>17133102.166878775</v>
      </c>
      <c r="CF32" s="111">
        <f ca="1">CE32+Financing!CF11</f>
        <v>17133102.166878775</v>
      </c>
      <c r="CG32" s="111">
        <f ca="1">CF32+Financing!CG11</f>
        <v>17133102.166878775</v>
      </c>
      <c r="CH32" s="111">
        <f ca="1">CG32+Financing!CH11</f>
        <v>17133102.166878775</v>
      </c>
      <c r="CI32" s="111">
        <f ca="1">CH32+Financing!CI11</f>
        <v>17133102.166878775</v>
      </c>
      <c r="CJ32" s="111">
        <f ca="1">CI32+Financing!CJ11</f>
        <v>17133102.166878775</v>
      </c>
      <c r="CK32" s="111">
        <f ca="1">CJ32+Financing!CK11</f>
        <v>17133102.166878775</v>
      </c>
      <c r="CL32" s="111">
        <f ca="1">CK32+Financing!CL11</f>
        <v>17133102.166878775</v>
      </c>
      <c r="CM32" s="111">
        <f ca="1">CL32+Financing!CM11</f>
        <v>17133102.166878775</v>
      </c>
      <c r="CN32" s="111">
        <f ca="1">CM32+Financing!CN11</f>
        <v>17133102.166878775</v>
      </c>
      <c r="CO32" s="116">
        <f ca="1">CN32+Financing!CO11</f>
        <v>17133102.166878775</v>
      </c>
      <c r="CP32" s="299">
        <f t="shared" ca="1" si="469"/>
        <v>17133102.166878775</v>
      </c>
      <c r="CQ32" s="115">
        <f ca="1">CP32+CP33+Financing!CQ11</f>
        <v>26812525.19045309</v>
      </c>
      <c r="CR32" s="111">
        <f ca="1">CQ32+Financing!CR11</f>
        <v>26812525.19045309</v>
      </c>
      <c r="CS32" s="111">
        <f ca="1">CR32+Financing!CS11</f>
        <v>26812525.19045309</v>
      </c>
      <c r="CT32" s="111">
        <f ca="1">CS32+Financing!CT11</f>
        <v>26812525.19045309</v>
      </c>
      <c r="CU32" s="111">
        <f ca="1">CT32+Financing!CU11</f>
        <v>26812525.19045309</v>
      </c>
      <c r="CV32" s="111">
        <f ca="1">CU32+Financing!CV11</f>
        <v>26812525.19045309</v>
      </c>
      <c r="CW32" s="111">
        <f ca="1">CV32+Financing!CW11</f>
        <v>26812525.19045309</v>
      </c>
      <c r="CX32" s="111">
        <f ca="1">CW32+Financing!CX11</f>
        <v>26812525.19045309</v>
      </c>
      <c r="CY32" s="111">
        <f ca="1">CX32+Financing!CY11</f>
        <v>26812525.19045309</v>
      </c>
      <c r="CZ32" s="111">
        <f ca="1">CY32+Financing!CZ11</f>
        <v>26812525.19045309</v>
      </c>
      <c r="DA32" s="111">
        <f ca="1">CZ32+Financing!DA11</f>
        <v>26812525.19045309</v>
      </c>
      <c r="DB32" s="116">
        <f ca="1">DA32+Financing!DB11</f>
        <v>26812525.19045309</v>
      </c>
      <c r="DC32" s="299">
        <f t="shared" ca="1" si="470"/>
        <v>26812525.19045309</v>
      </c>
    </row>
    <row r="33" spans="2:107" outlineLevel="1">
      <c r="B33" s="280" t="s">
        <v>24</v>
      </c>
      <c r="C33" s="294">
        <v>0</v>
      </c>
      <c r="D33" s="115">
        <f ca="1">SUM(PL!$C28:C28)</f>
        <v>-12424.999999999998</v>
      </c>
      <c r="E33" s="111">
        <f ca="1">SUM(PL!$C28:D28)</f>
        <v>-24474.999999999996</v>
      </c>
      <c r="F33" s="111">
        <f ca="1">SUM(PL!$C28:E28)</f>
        <v>-42596.416666666664</v>
      </c>
      <c r="G33" s="111">
        <f ca="1">SUM(PL!$C28:F28)</f>
        <v>-57937.430763888886</v>
      </c>
      <c r="H33" s="111">
        <f ca="1">SUM(PL!$C28:G28)</f>
        <v>-70508.331162442133</v>
      </c>
      <c r="I33" s="111">
        <f ca="1">SUM(PL!$C28:H28)</f>
        <v>-80306.92330033386</v>
      </c>
      <c r="J33" s="111">
        <f ca="1">SUM(PL!$C28:I28)</f>
        <v>-87330.987615683523</v>
      </c>
      <c r="K33" s="111">
        <f ca="1">SUM(PL!$C28:J28)</f>
        <v>-91578.27950760127</v>
      </c>
      <c r="L33" s="111">
        <f ca="1">SUM(PL!$C28:K28)</f>
        <v>-93046.529296825742</v>
      </c>
      <c r="M33" s="111">
        <f ca="1">SUM(PL!$C28:L28)</f>
        <v>-91733.442186120461</v>
      </c>
      <c r="N33" s="111">
        <f ca="1">SUM(PL!$C28:M28)</f>
        <v>-87636.698220428181</v>
      </c>
      <c r="O33" s="116">
        <f ca="1">SUM(PL!$C28:N28)</f>
        <v>-80753.95224678269</v>
      </c>
      <c r="P33" s="299">
        <f t="shared" ref="P33" ca="1" si="472">O33</f>
        <v>-80753.95224678269</v>
      </c>
      <c r="Q33" s="115">
        <f ca="1">SUM(PL!$P28:P28)</f>
        <v>-13183.881627194991</v>
      </c>
      <c r="R33" s="111">
        <f ca="1">SUM(PL!$P28:Q28)</f>
        <v>-22535.328518542487</v>
      </c>
      <c r="S33" s="111">
        <f ca="1">SUM(PL!$P28:R28)</f>
        <v>-24775.902879575762</v>
      </c>
      <c r="T33" s="111">
        <f ca="1">SUM(PL!$P28:S28)</f>
        <v>-22979.053317416296</v>
      </c>
      <c r="U33" s="111">
        <f ca="1">SUM(PL!$P28:T28)</f>
        <v>-17142.189191914411</v>
      </c>
      <c r="V33" s="111">
        <f ca="1">SUM(PL!$P28:U28)</f>
        <v>-7262.4345953126303</v>
      </c>
      <c r="W33" s="111">
        <f ca="1">SUM(PL!$P28:V28)</f>
        <v>36451.630550162481</v>
      </c>
      <c r="X33" s="111">
        <f ca="1">SUM(PL!$P28:W28)</f>
        <v>87569.749415451806</v>
      </c>
      <c r="Y33" s="111">
        <f ca="1">SUM(PL!$P28:X28)</f>
        <v>146082.50869266863</v>
      </c>
      <c r="Z33" s="111">
        <f ca="1">SUM(PL!$P28:Y28)</f>
        <v>211953.48325611779</v>
      </c>
      <c r="AA33" s="111">
        <f ca="1">SUM(PL!$P28:Z28)</f>
        <v>285183.12093554472</v>
      </c>
      <c r="AB33" s="111">
        <f ca="1">SUM(PL!$P28:AA28)</f>
        <v>365771.91598356818</v>
      </c>
      <c r="AC33" s="299">
        <f t="shared" ca="1" si="464"/>
        <v>365771.91598356818</v>
      </c>
      <c r="AD33" s="115">
        <f ca="1">SUM(PL!$AC28:AC28)</f>
        <v>86184.4930949111</v>
      </c>
      <c r="AE33" s="111">
        <f ca="1">SUM(PL!$AC28:AD28)</f>
        <v>179730.74134376223</v>
      </c>
      <c r="AF33" s="111">
        <f ca="1">SUM(PL!$AC28:AE28)</f>
        <v>281710.0644607463</v>
      </c>
      <c r="AG33" s="111">
        <f ca="1">SUM(PL!$AC28:AF28)</f>
        <v>392123.13140505383</v>
      </c>
      <c r="AH33" s="111">
        <f ca="1">SUM(PL!$AC28:AG28)</f>
        <v>510970.66427662096</v>
      </c>
      <c r="AI33" s="111">
        <f ca="1">SUM(PL!$AC28:AH28)</f>
        <v>638253.43832031044</v>
      </c>
      <c r="AJ33" s="111">
        <f ca="1">SUM(PL!$AC28:AI28)</f>
        <v>792559.89927612897</v>
      </c>
      <c r="AK33" s="111">
        <f ca="1">SUM(PL!$AC28:AJ28)</f>
        <v>956148.0800969603</v>
      </c>
      <c r="AL33" s="111">
        <f ca="1">SUM(PL!$AC28:AK28)</f>
        <v>1129018.5706669355</v>
      </c>
      <c r="AM33" s="111">
        <f ca="1">SUM(PL!$AC28:AL28)</f>
        <v>1311172.480667393</v>
      </c>
      <c r="AN33" s="111">
        <f ca="1">SUM(PL!$AC28:AM28)</f>
        <v>1502610.9782368154</v>
      </c>
      <c r="AO33" s="111">
        <f ca="1">SUM(PL!$AC28:AN28)</f>
        <v>1703335.2899777654</v>
      </c>
      <c r="AP33" s="299">
        <f t="shared" ca="1" si="465"/>
        <v>1703335.2899777654</v>
      </c>
      <c r="AQ33" s="115">
        <f ca="1">SUM(PL!$AP28:AP28)</f>
        <v>190331.7859864207</v>
      </c>
      <c r="AR33" s="111">
        <f ca="1">SUM(PL!$AP28:AQ28)</f>
        <v>394551.74779213557</v>
      </c>
      <c r="AS33" s="111">
        <f ca="1">SUM(PL!$AP28:AR28)</f>
        <v>608789.53178976523</v>
      </c>
      <c r="AT33" s="111">
        <f ca="1">SUM(PL!$AP28:AS28)</f>
        <v>833045.46259886259</v>
      </c>
      <c r="AU33" s="111">
        <f ca="1">SUM(PL!$AP28:AT28)</f>
        <v>1067319.9278930777</v>
      </c>
      <c r="AV33" s="111">
        <f ca="1">SUM(PL!$AP28:AU28)</f>
        <v>1311613.3784021866</v>
      </c>
      <c r="AW33" s="111">
        <f ca="1">SUM(PL!$AP28:AV28)</f>
        <v>1597373.6593967977</v>
      </c>
      <c r="AX33" s="111">
        <f ca="1">SUM(PL!$AP28:AW28)</f>
        <v>1894199.5991193177</v>
      </c>
      <c r="AY33" s="111">
        <f ca="1">SUM(PL!$AP28:AX28)</f>
        <v>2202091.5638133781</v>
      </c>
      <c r="AZ33" s="111">
        <f ca="1">SUM(PL!$AP28:AY28)</f>
        <v>2521050.4599051648</v>
      </c>
      <c r="BA33" s="111">
        <f ca="1">SUM(PL!$AP28:AZ28)</f>
        <v>2851077.2634350816</v>
      </c>
      <c r="BB33" s="111">
        <f ca="1">SUM(PL!$AP28:BA28)</f>
        <v>3192173.020063417</v>
      </c>
      <c r="BC33" s="299">
        <f t="shared" ca="1" si="466"/>
        <v>3192173.020063417</v>
      </c>
      <c r="BD33" s="115">
        <f ca="1">SUM(PL!$BC28:BC28)</f>
        <v>324011.12700135924</v>
      </c>
      <c r="BE33" s="111">
        <f ca="1">SUM(PL!$BC28:BD28)</f>
        <v>659801.75354057527</v>
      </c>
      <c r="BF33" s="111">
        <f ca="1">SUM(PL!$BC28:BE28)</f>
        <v>1008687.1002652303</v>
      </c>
      <c r="BG33" s="111">
        <f ca="1">SUM(PL!$BC28:BF28)</f>
        <v>1370669.6225066707</v>
      </c>
      <c r="BH33" s="111">
        <f ca="1">SUM(PL!$BC28:BG28)</f>
        <v>1745751.8591743554</v>
      </c>
      <c r="BI33" s="111">
        <f ca="1">SUM(PL!$BC28:BH28)</f>
        <v>2133936.4327712008</v>
      </c>
      <c r="BJ33" s="111">
        <f ca="1">SUM(PL!$BC28:BI28)</f>
        <v>2535355.6488441271</v>
      </c>
      <c r="BK33" s="111">
        <f ca="1">SUM(PL!$BC28:BJ28)</f>
        <v>2949886.1430089171</v>
      </c>
      <c r="BL33" s="111">
        <f ca="1">SUM(PL!$BC28:BK28)</f>
        <v>3377530.7894561575</v>
      </c>
      <c r="BM33" s="111">
        <f ca="1">SUM(PL!$BC28:BL28)</f>
        <v>3818292.5460580341</v>
      </c>
      <c r="BN33" s="111">
        <f ca="1">SUM(PL!$BC28:BM28)</f>
        <v>4272174.4543862958</v>
      </c>
      <c r="BO33" s="111">
        <f ca="1">SUM(PL!$BC28:BN28)</f>
        <v>4739179.6397307403</v>
      </c>
      <c r="BP33" s="299">
        <f t="shared" ca="1" si="467"/>
        <v>4739179.6397307403</v>
      </c>
      <c r="BQ33" s="115">
        <f ca="1">SUM(PL!$BP28:BP28)</f>
        <v>533993.12001468102</v>
      </c>
      <c r="BR33" s="111">
        <f ca="1">SUM(PL!$BP28:BQ28)</f>
        <v>1082448.9130144464</v>
      </c>
      <c r="BS33" s="111">
        <f ca="1">SUM(PL!$BP28:BR28)</f>
        <v>1643640.9865770489</v>
      </c>
      <c r="BT33" s="111">
        <f ca="1">SUM(PL!$BP28:BS28)</f>
        <v>2216332.5224480699</v>
      </c>
      <c r="BU33" s="111">
        <f ca="1">SUM(PL!$BP28:BT28)</f>
        <v>2800527.3896484552</v>
      </c>
      <c r="BV33" s="111">
        <f ca="1">SUM(PL!$BP28:BU28)</f>
        <v>3396229.5307548176</v>
      </c>
      <c r="BW33" s="111">
        <f ca="1">SUM(PL!$BP28:BV28)</f>
        <v>4003614.2340634535</v>
      </c>
      <c r="BX33" s="111">
        <f ca="1">SUM(PL!$BP28:BW28)</f>
        <v>4622517.2112579802</v>
      </c>
      <c r="BY33" s="111">
        <f ca="1">SUM(PL!$BP28:BX28)</f>
        <v>5252942.6267993897</v>
      </c>
      <c r="BZ33" s="111">
        <f ca="1">SUM(PL!$BP28:BY28)</f>
        <v>5894894.7188219149</v>
      </c>
      <c r="CA33" s="111">
        <f ca="1">SUM(PL!$BP28:BZ28)</f>
        <v>6548377.7991590556</v>
      </c>
      <c r="CB33" s="111">
        <f ca="1">SUM(PL!$BP28:CA28)</f>
        <v>7213396.253370068</v>
      </c>
      <c r="CC33" s="299">
        <f t="shared" ca="1" si="468"/>
        <v>7213396.253370068</v>
      </c>
      <c r="CD33" s="115">
        <f ca="1">SUM(PL!$CC28:CC28)</f>
        <v>748315.5214400054</v>
      </c>
      <c r="CE33" s="111">
        <f ca="1">SUM(PL!$CC28:CD28)</f>
        <v>1509347.6918994407</v>
      </c>
      <c r="CF33" s="111">
        <f ca="1">SUM(PL!$CC28:CE28)</f>
        <v>2279826.3934934423</v>
      </c>
      <c r="CG33" s="111">
        <f ca="1">SUM(PL!$CC28:CF28)</f>
        <v>3059756.9725532839</v>
      </c>
      <c r="CH33" s="111">
        <f ca="1">SUM(PL!$CC28:CG28)</f>
        <v>3849144.6276635583</v>
      </c>
      <c r="CI33" s="111">
        <f ca="1">SUM(PL!$CC28:CH28)</f>
        <v>4647994.6182008022</v>
      </c>
      <c r="CJ33" s="111">
        <f ca="1">SUM(PL!$CC28:CI28)</f>
        <v>5462768.9670418277</v>
      </c>
      <c r="CK33" s="111">
        <f ca="1">SUM(PL!$CC28:CJ28)</f>
        <v>6287054.8816432841</v>
      </c>
      <c r="CL33" s="111">
        <f ca="1">SUM(PL!$CC28:CK28)</f>
        <v>7120857.7576764496</v>
      </c>
      <c r="CM33" s="111">
        <f ca="1">SUM(PL!$CC28:CL28)</f>
        <v>7964183.0516321091</v>
      </c>
      <c r="CN33" s="111">
        <f ca="1">SUM(PL!$CC28:CM28)</f>
        <v>8817036.280854281</v>
      </c>
      <c r="CO33" s="111">
        <f ca="1">SUM(PL!$CC28:CN28)</f>
        <v>9679423.023574315</v>
      </c>
      <c r="CP33" s="299">
        <f t="shared" ca="1" si="469"/>
        <v>9679423.023574315</v>
      </c>
      <c r="CQ33" s="115">
        <f ca="1">SUM(PL!$CP28:CP28)</f>
        <v>960376.11836285936</v>
      </c>
      <c r="CR33" s="111">
        <f ca="1">SUM(PL!$CP28:CQ28)</f>
        <v>1931263.4640239498</v>
      </c>
      <c r="CS33" s="111">
        <f ca="1">SUM(PL!$CP28:CR28)</f>
        <v>2912656.3459008788</v>
      </c>
      <c r="CT33" s="111">
        <f ca="1">SUM(PL!$CP28:CS28)</f>
        <v>3904561.1464578356</v>
      </c>
      <c r="CU33" s="111">
        <f ca="1">SUM(PL!$CP28:CT28)</f>
        <v>4906984.3152269563</v>
      </c>
      <c r="CV33" s="111">
        <f ca="1">SUM(PL!$CP28:CU28)</f>
        <v>5919932.3688482167</v>
      </c>
      <c r="CW33" s="111">
        <f ca="1">SUM(PL!$CP28:CV28)</f>
        <v>6943650.8313288223</v>
      </c>
      <c r="CX33" s="111">
        <f ca="1">SUM(PL!$CP28:CW28)</f>
        <v>7977910.8481212901</v>
      </c>
      <c r="CY33" s="111">
        <f ca="1">SUM(PL!$CP28:CX28)</f>
        <v>9022719.1380579695</v>
      </c>
      <c r="CZ33" s="111">
        <f ca="1">SUM(PL!$CP28:CY28)</f>
        <v>10078082.487255588</v>
      </c>
      <c r="DA33" s="111">
        <f ca="1">SUM(PL!$CP28:CZ28)</f>
        <v>11144007.749157254</v>
      </c>
      <c r="DB33" s="111">
        <f ca="1">SUM(PL!$CP28:DA28)</f>
        <v>12220501.844574854</v>
      </c>
      <c r="DC33" s="299">
        <f t="shared" ca="1" si="470"/>
        <v>12220501.844574854</v>
      </c>
    </row>
    <row r="34" spans="2:107">
      <c r="B34" s="290" t="s">
        <v>25</v>
      </c>
      <c r="C34" s="286">
        <f t="shared" ref="C34:P34" si="473">SUM(C31:C33)</f>
        <v>0</v>
      </c>
      <c r="D34" s="291">
        <f t="shared" ca="1" si="473"/>
        <v>187575</v>
      </c>
      <c r="E34" s="282">
        <f t="shared" ca="1" si="473"/>
        <v>175525</v>
      </c>
      <c r="F34" s="282">
        <f t="shared" ca="1" si="473"/>
        <v>157403.58333333334</v>
      </c>
      <c r="G34" s="282">
        <f t="shared" ca="1" si="473"/>
        <v>142062.56923611113</v>
      </c>
      <c r="H34" s="282">
        <f t="shared" ca="1" si="473"/>
        <v>129491.66883755787</v>
      </c>
      <c r="I34" s="282">
        <f t="shared" ca="1" si="473"/>
        <v>119693.07669966614</v>
      </c>
      <c r="J34" s="282">
        <f t="shared" ca="1" si="473"/>
        <v>112669.01238431648</v>
      </c>
      <c r="K34" s="282">
        <f t="shared" ca="1" si="473"/>
        <v>108421.72049239873</v>
      </c>
      <c r="L34" s="282">
        <f t="shared" ca="1" si="473"/>
        <v>106953.47070317426</v>
      </c>
      <c r="M34" s="282">
        <f t="shared" ca="1" si="473"/>
        <v>108266.55781387954</v>
      </c>
      <c r="N34" s="282">
        <f t="shared" ca="1" si="473"/>
        <v>112363.30177957182</v>
      </c>
      <c r="O34" s="292">
        <f t="shared" ca="1" si="473"/>
        <v>119246.04775321731</v>
      </c>
      <c r="P34" s="281">
        <f t="shared" ca="1" si="473"/>
        <v>119246.04775321731</v>
      </c>
      <c r="Q34" s="291">
        <f t="shared" ref="Q34:CB34" ca="1" si="474">SUM(Q31:Q33)</f>
        <v>606062.16612602235</v>
      </c>
      <c r="R34" s="282">
        <f t="shared" ca="1" si="474"/>
        <v>596710.71923467482</v>
      </c>
      <c r="S34" s="282">
        <f t="shared" ca="1" si="474"/>
        <v>594470.14487364155</v>
      </c>
      <c r="T34" s="282">
        <f t="shared" ca="1" si="474"/>
        <v>596266.99443580094</v>
      </c>
      <c r="U34" s="282">
        <f t="shared" ca="1" si="474"/>
        <v>602103.85856130288</v>
      </c>
      <c r="V34" s="282">
        <f t="shared" ca="1" si="474"/>
        <v>611983.61315790471</v>
      </c>
      <c r="W34" s="282">
        <f t="shared" ca="1" si="474"/>
        <v>655697.6783033798</v>
      </c>
      <c r="X34" s="282">
        <f t="shared" ca="1" si="474"/>
        <v>706815.79716866906</v>
      </c>
      <c r="Y34" s="282">
        <f t="shared" ca="1" si="474"/>
        <v>765328.55644588592</v>
      </c>
      <c r="Z34" s="282">
        <f t="shared" ca="1" si="474"/>
        <v>831199.53100933507</v>
      </c>
      <c r="AA34" s="282">
        <f t="shared" ca="1" si="474"/>
        <v>904429.168688762</v>
      </c>
      <c r="AB34" s="292">
        <f t="shared" ca="1" si="474"/>
        <v>985017.96373678546</v>
      </c>
      <c r="AC34" s="281">
        <f t="shared" ca="1" si="474"/>
        <v>985017.96373678546</v>
      </c>
      <c r="AD34" s="291">
        <f t="shared" ca="1" si="474"/>
        <v>1071202.4568316964</v>
      </c>
      <c r="AE34" s="282">
        <f t="shared" ca="1" si="474"/>
        <v>1164748.7050805476</v>
      </c>
      <c r="AF34" s="282">
        <f t="shared" ca="1" si="474"/>
        <v>1266728.0281975318</v>
      </c>
      <c r="AG34" s="282">
        <f t="shared" ca="1" si="474"/>
        <v>1377141.0951418392</v>
      </c>
      <c r="AH34" s="282">
        <f t="shared" ca="1" si="474"/>
        <v>1495988.6280134064</v>
      </c>
      <c r="AI34" s="282">
        <f t="shared" ca="1" si="474"/>
        <v>1623271.4020570959</v>
      </c>
      <c r="AJ34" s="282">
        <f t="shared" ca="1" si="474"/>
        <v>1777577.8630129145</v>
      </c>
      <c r="AK34" s="282">
        <f t="shared" ca="1" si="474"/>
        <v>1941166.0438337456</v>
      </c>
      <c r="AL34" s="282">
        <f t="shared" ca="1" si="474"/>
        <v>2114036.5344037209</v>
      </c>
      <c r="AM34" s="282">
        <f t="shared" ca="1" si="474"/>
        <v>2296190.4444041783</v>
      </c>
      <c r="AN34" s="282">
        <f t="shared" ca="1" si="474"/>
        <v>2487628.941973601</v>
      </c>
      <c r="AO34" s="292">
        <f t="shared" ca="1" si="474"/>
        <v>2688353.2537145508</v>
      </c>
      <c r="AP34" s="281">
        <f t="shared" ca="1" si="474"/>
        <v>2688353.2537145508</v>
      </c>
      <c r="AQ34" s="291">
        <f t="shared" ca="1" si="474"/>
        <v>4878685.039700971</v>
      </c>
      <c r="AR34" s="282">
        <f t="shared" ca="1" si="474"/>
        <v>5082905.0015066862</v>
      </c>
      <c r="AS34" s="282">
        <f t="shared" ca="1" si="474"/>
        <v>5297142.785504315</v>
      </c>
      <c r="AT34" s="282">
        <f t="shared" ca="1" si="474"/>
        <v>5521398.7163134124</v>
      </c>
      <c r="AU34" s="282">
        <f t="shared" ca="1" si="474"/>
        <v>5755673.1816076282</v>
      </c>
      <c r="AV34" s="282">
        <f t="shared" ca="1" si="474"/>
        <v>5999966.6321167368</v>
      </c>
      <c r="AW34" s="282">
        <f t="shared" ca="1" si="474"/>
        <v>6285726.9131113477</v>
      </c>
      <c r="AX34" s="282">
        <f t="shared" ca="1" si="474"/>
        <v>6582552.852833868</v>
      </c>
      <c r="AY34" s="282">
        <f t="shared" ca="1" si="474"/>
        <v>6890444.8175279284</v>
      </c>
      <c r="AZ34" s="282">
        <f t="shared" ca="1" si="474"/>
        <v>7209403.7136197146</v>
      </c>
      <c r="BA34" s="282">
        <f t="shared" ca="1" si="474"/>
        <v>7539430.5171496319</v>
      </c>
      <c r="BB34" s="292">
        <f t="shared" ca="1" si="474"/>
        <v>7880526.2737779673</v>
      </c>
      <c r="BC34" s="281">
        <f t="shared" ca="1" si="474"/>
        <v>7880526.2737779673</v>
      </c>
      <c r="BD34" s="291">
        <f t="shared" ca="1" si="474"/>
        <v>8204537.4007793264</v>
      </c>
      <c r="BE34" s="282">
        <f t="shared" ca="1" si="474"/>
        <v>8540328.0273185428</v>
      </c>
      <c r="BF34" s="282">
        <f t="shared" ca="1" si="474"/>
        <v>8889213.3740431983</v>
      </c>
      <c r="BG34" s="282">
        <f t="shared" ca="1" si="474"/>
        <v>9251195.896284638</v>
      </c>
      <c r="BH34" s="282">
        <f t="shared" ca="1" si="474"/>
        <v>9626278.1329523232</v>
      </c>
      <c r="BI34" s="282">
        <f t="shared" ca="1" si="474"/>
        <v>10014462.706549168</v>
      </c>
      <c r="BJ34" s="282">
        <f t="shared" ca="1" si="474"/>
        <v>10415881.922622094</v>
      </c>
      <c r="BK34" s="282">
        <f t="shared" ca="1" si="474"/>
        <v>10830412.416786885</v>
      </c>
      <c r="BL34" s="282">
        <f t="shared" ca="1" si="474"/>
        <v>11258057.063234124</v>
      </c>
      <c r="BM34" s="282">
        <f t="shared" ca="1" si="474"/>
        <v>11698818.819836002</v>
      </c>
      <c r="BN34" s="282">
        <f t="shared" ca="1" si="474"/>
        <v>12152700.728164263</v>
      </c>
      <c r="BO34" s="292">
        <f t="shared" ca="1" si="474"/>
        <v>12619705.913508708</v>
      </c>
      <c r="BP34" s="281">
        <f t="shared" ca="1" si="474"/>
        <v>12619705.913508708</v>
      </c>
      <c r="BQ34" s="291">
        <f t="shared" ca="1" si="474"/>
        <v>13153699.033523388</v>
      </c>
      <c r="BR34" s="282">
        <f t="shared" ca="1" si="474"/>
        <v>13702154.826523155</v>
      </c>
      <c r="BS34" s="282">
        <f t="shared" ca="1" si="474"/>
        <v>14263346.900085757</v>
      </c>
      <c r="BT34" s="282">
        <f t="shared" ca="1" si="474"/>
        <v>14836038.435956778</v>
      </c>
      <c r="BU34" s="282">
        <f t="shared" ca="1" si="474"/>
        <v>15420233.303157162</v>
      </c>
      <c r="BV34" s="282">
        <f t="shared" ca="1" si="474"/>
        <v>16015935.444263525</v>
      </c>
      <c r="BW34" s="282">
        <f t="shared" ca="1" si="474"/>
        <v>16623320.147572162</v>
      </c>
      <c r="BX34" s="282">
        <f t="shared" ca="1" si="474"/>
        <v>17242223.124766689</v>
      </c>
      <c r="BY34" s="282">
        <f t="shared" ca="1" si="474"/>
        <v>17872648.540308096</v>
      </c>
      <c r="BZ34" s="282">
        <f t="shared" ca="1" si="474"/>
        <v>18514600.632330623</v>
      </c>
      <c r="CA34" s="282">
        <f t="shared" ca="1" si="474"/>
        <v>19168083.712667763</v>
      </c>
      <c r="CB34" s="292">
        <f t="shared" ca="1" si="474"/>
        <v>19833102.166878775</v>
      </c>
      <c r="CC34" s="281">
        <f t="shared" ref="CC34:DC34" ca="1" si="475">SUM(CC31:CC33)</f>
        <v>19833102.166878775</v>
      </c>
      <c r="CD34" s="291">
        <f t="shared" ca="1" si="475"/>
        <v>20581417.688318782</v>
      </c>
      <c r="CE34" s="282">
        <f t="shared" ca="1" si="475"/>
        <v>21342449.858778216</v>
      </c>
      <c r="CF34" s="282">
        <f t="shared" ca="1" si="475"/>
        <v>22112928.560372218</v>
      </c>
      <c r="CG34" s="282">
        <f t="shared" ca="1" si="475"/>
        <v>22892859.139432058</v>
      </c>
      <c r="CH34" s="282">
        <f t="shared" ca="1" si="475"/>
        <v>23682246.794542335</v>
      </c>
      <c r="CI34" s="282">
        <f t="shared" ca="1" si="475"/>
        <v>24481096.785079576</v>
      </c>
      <c r="CJ34" s="282">
        <f t="shared" ca="1" si="475"/>
        <v>25295871.133920603</v>
      </c>
      <c r="CK34" s="282">
        <f t="shared" ca="1" si="475"/>
        <v>26120157.048522059</v>
      </c>
      <c r="CL34" s="282">
        <f t="shared" ca="1" si="475"/>
        <v>26953959.924555223</v>
      </c>
      <c r="CM34" s="282">
        <f t="shared" ca="1" si="475"/>
        <v>27797285.218510885</v>
      </c>
      <c r="CN34" s="282">
        <f t="shared" ca="1" si="475"/>
        <v>28650138.447733056</v>
      </c>
      <c r="CO34" s="292">
        <f t="shared" ca="1" si="475"/>
        <v>29512525.19045309</v>
      </c>
      <c r="CP34" s="281">
        <f t="shared" ca="1" si="475"/>
        <v>29512525.19045309</v>
      </c>
      <c r="CQ34" s="291">
        <f t="shared" ca="1" si="475"/>
        <v>30472901.308815949</v>
      </c>
      <c r="CR34" s="282">
        <f t="shared" ca="1" si="475"/>
        <v>31443788.654477041</v>
      </c>
      <c r="CS34" s="282">
        <f t="shared" ca="1" si="475"/>
        <v>32425181.536353968</v>
      </c>
      <c r="CT34" s="282">
        <f t="shared" ca="1" si="475"/>
        <v>33417086.336910926</v>
      </c>
      <c r="CU34" s="282">
        <f t="shared" ca="1" si="475"/>
        <v>34419509.505680047</v>
      </c>
      <c r="CV34" s="282">
        <f t="shared" ca="1" si="475"/>
        <v>35432457.559301309</v>
      </c>
      <c r="CW34" s="282">
        <f t="shared" ca="1" si="475"/>
        <v>36456176.021781914</v>
      </c>
      <c r="CX34" s="282">
        <f t="shared" ca="1" si="475"/>
        <v>37490436.038574383</v>
      </c>
      <c r="CY34" s="282">
        <f t="shared" ca="1" si="475"/>
        <v>38535244.328511059</v>
      </c>
      <c r="CZ34" s="282">
        <f t="shared" ca="1" si="475"/>
        <v>39590607.677708678</v>
      </c>
      <c r="DA34" s="282">
        <f t="shared" ca="1" si="475"/>
        <v>40656532.939610347</v>
      </c>
      <c r="DB34" s="292">
        <f t="shared" ca="1" si="475"/>
        <v>41733027.035027944</v>
      </c>
      <c r="DC34" s="281">
        <f t="shared" ca="1" si="475"/>
        <v>41733027.035027944</v>
      </c>
    </row>
    <row r="35" spans="2:107">
      <c r="B35" s="300" t="s">
        <v>19</v>
      </c>
      <c r="C35" s="302">
        <f t="shared" ref="C35:AH35" si="476">IFERROR(C34/C16,0)</f>
        <v>0</v>
      </c>
      <c r="D35" s="117">
        <f t="shared" ca="1" si="476"/>
        <v>0.91884720578029966</v>
      </c>
      <c r="E35" s="118">
        <f t="shared" ca="1" si="476"/>
        <v>0.91375645308229569</v>
      </c>
      <c r="F35" s="118">
        <f t="shared" ca="1" si="476"/>
        <v>0.87949580074528222</v>
      </c>
      <c r="G35" s="118">
        <f t="shared" ca="1" si="476"/>
        <v>0.86819796262154081</v>
      </c>
      <c r="H35" s="118">
        <f t="shared" ca="1" si="476"/>
        <v>0.85722954913624394</v>
      </c>
      <c r="I35" s="118">
        <f t="shared" ca="1" si="476"/>
        <v>0.8473261655959744</v>
      </c>
      <c r="J35" s="118">
        <f t="shared" ca="1" si="476"/>
        <v>0.83933729974669724</v>
      </c>
      <c r="K35" s="118">
        <f t="shared" ca="1" si="476"/>
        <v>0.83408774323604962</v>
      </c>
      <c r="L35" s="118">
        <f t="shared" ca="1" si="476"/>
        <v>0.83219231547656614</v>
      </c>
      <c r="M35" s="118">
        <f t="shared" ca="1" si="476"/>
        <v>0.83388946278617526</v>
      </c>
      <c r="N35" s="118">
        <f t="shared" ca="1" si="476"/>
        <v>0.83897056859739494</v>
      </c>
      <c r="O35" s="119">
        <f t="shared" ca="1" si="476"/>
        <v>0.84684148192500708</v>
      </c>
      <c r="P35" s="303">
        <f t="shared" ca="1" si="476"/>
        <v>0.84684148192500708</v>
      </c>
      <c r="Q35" s="117">
        <f t="shared" ca="1" si="476"/>
        <v>0.92092413202901602</v>
      </c>
      <c r="R35" s="118">
        <f t="shared" ca="1" si="476"/>
        <v>0.91978428931625522</v>
      </c>
      <c r="S35" s="118">
        <f t="shared" ca="1" si="476"/>
        <v>0.91936408605189912</v>
      </c>
      <c r="T35" s="118">
        <f t="shared" ca="1" si="476"/>
        <v>0.91958754231920548</v>
      </c>
      <c r="U35" s="118">
        <f t="shared" ca="1" si="476"/>
        <v>0.92030494544548413</v>
      </c>
      <c r="V35" s="118">
        <f t="shared" ca="1" si="476"/>
        <v>0.92149051928439285</v>
      </c>
      <c r="W35" s="118">
        <f t="shared" ca="1" si="476"/>
        <v>0.9209396430368918</v>
      </c>
      <c r="X35" s="118">
        <f t="shared" ca="1" si="476"/>
        <v>0.92623565407463659</v>
      </c>
      <c r="Y35" s="118">
        <f t="shared" ca="1" si="476"/>
        <v>0.93148888914644756</v>
      </c>
      <c r="Z35" s="118">
        <f t="shared" ca="1" si="476"/>
        <v>0.93657389971013905</v>
      </c>
      <c r="AA35" s="118">
        <f t="shared" ca="1" si="476"/>
        <v>0.94140847623887103</v>
      </c>
      <c r="AB35" s="119">
        <f t="shared" ca="1" si="476"/>
        <v>0.94594298520679687</v>
      </c>
      <c r="AC35" s="303">
        <f t="shared" ca="1" si="476"/>
        <v>0.94594298520679687</v>
      </c>
      <c r="AD35" s="117">
        <f t="shared" ca="1" si="476"/>
        <v>0.9480972804305795</v>
      </c>
      <c r="AE35" s="118">
        <f t="shared" ca="1" si="476"/>
        <v>0.95206600822086607</v>
      </c>
      <c r="AF35" s="118">
        <f t="shared" ca="1" si="476"/>
        <v>0.95575424315294721</v>
      </c>
      <c r="AG35" s="118">
        <f t="shared" ca="1" si="476"/>
        <v>0.95915678336203958</v>
      </c>
      <c r="AH35" s="118">
        <f t="shared" ca="1" si="476"/>
        <v>0.96227914274728044</v>
      </c>
      <c r="AI35" s="118">
        <f t="shared" ref="AI35:BN35" ca="1" si="477">IFERROR(AI34/AI16,0)</f>
        <v>0.96513375782113608</v>
      </c>
      <c r="AJ35" s="118">
        <f t="shared" ca="1" si="477"/>
        <v>0.96796621421297901</v>
      </c>
      <c r="AK35" s="118">
        <f t="shared" ca="1" si="477"/>
        <v>0.97058639769704635</v>
      </c>
      <c r="AL35" s="118">
        <f t="shared" ca="1" si="477"/>
        <v>0.97292650961803595</v>
      </c>
      <c r="AM35" s="118">
        <f t="shared" ca="1" si="477"/>
        <v>0.97502056719801378</v>
      </c>
      <c r="AN35" s="118">
        <f t="shared" ca="1" si="477"/>
        <v>0.97689848112808642</v>
      </c>
      <c r="AO35" s="119">
        <f t="shared" ca="1" si="477"/>
        <v>0.97858640694564625</v>
      </c>
      <c r="AP35" s="303">
        <f t="shared" ca="1" si="477"/>
        <v>0.97858640694564625</v>
      </c>
      <c r="AQ35" s="117">
        <f t="shared" ca="1" si="477"/>
        <v>0.98286245809855244</v>
      </c>
      <c r="AR35" s="118">
        <f t="shared" ca="1" si="477"/>
        <v>0.9835396731628262</v>
      </c>
      <c r="AS35" s="118">
        <f t="shared" ca="1" si="477"/>
        <v>0.98419487324116028</v>
      </c>
      <c r="AT35" s="118">
        <f t="shared" ca="1" si="477"/>
        <v>0.9848270707624337</v>
      </c>
      <c r="AU35" s="118">
        <f t="shared" ca="1" si="477"/>
        <v>0.98543566318014963</v>
      </c>
      <c r="AV35" s="118">
        <f t="shared" ca="1" si="477"/>
        <v>0.98602037192681513</v>
      </c>
      <c r="AW35" s="118">
        <f t="shared" ca="1" si="477"/>
        <v>0.98661820132495026</v>
      </c>
      <c r="AX35" s="118">
        <f t="shared" ca="1" si="477"/>
        <v>0.98721390908009643</v>
      </c>
      <c r="AY35" s="118">
        <f t="shared" ca="1" si="477"/>
        <v>0.9877782588434455</v>
      </c>
      <c r="AZ35" s="118">
        <f t="shared" ca="1" si="477"/>
        <v>0.98831265436676952</v>
      </c>
      <c r="BA35" s="118">
        <f t="shared" ca="1" si="477"/>
        <v>0.98881852929252645</v>
      </c>
      <c r="BB35" s="119">
        <f t="shared" ca="1" si="477"/>
        <v>0.98929732126337566</v>
      </c>
      <c r="BC35" s="303">
        <f t="shared" ca="1" si="477"/>
        <v>0.98929732126337566</v>
      </c>
      <c r="BD35" s="117">
        <f t="shared" ca="1" si="477"/>
        <v>0.98790925059783974</v>
      </c>
      <c r="BE35" s="118">
        <f t="shared" ca="1" si="477"/>
        <v>0.98837911310951609</v>
      </c>
      <c r="BF35" s="118">
        <f t="shared" ca="1" si="477"/>
        <v>0.98883011707225221</v>
      </c>
      <c r="BG35" s="118">
        <f t="shared" ca="1" si="477"/>
        <v>0.98926248142877538</v>
      </c>
      <c r="BH35" s="118">
        <f t="shared" ca="1" si="477"/>
        <v>0.98967654335341682</v>
      </c>
      <c r="BI35" s="118">
        <f t="shared" ca="1" si="477"/>
        <v>0.99007273275830376</v>
      </c>
      <c r="BJ35" s="118">
        <f t="shared" ca="1" si="477"/>
        <v>0.99045166809958218</v>
      </c>
      <c r="BK35" s="118">
        <f t="shared" ca="1" si="477"/>
        <v>0.99081377018822181</v>
      </c>
      <c r="BL35" s="118">
        <f t="shared" ca="1" si="477"/>
        <v>0.99115963032186916</v>
      </c>
      <c r="BM35" s="118">
        <f t="shared" ca="1" si="477"/>
        <v>0.99148986341696155</v>
      </c>
      <c r="BN35" s="118">
        <f t="shared" ca="1" si="477"/>
        <v>0.99180509733174382</v>
      </c>
      <c r="BO35" s="119">
        <f t="shared" ref="BO35:CT35" ca="1" si="478">IFERROR(BO34/BO16,0)</f>
        <v>0.99210596417449315</v>
      </c>
      <c r="BP35" s="303">
        <f t="shared" ca="1" si="478"/>
        <v>0.99210596417449315</v>
      </c>
      <c r="BQ35" s="117">
        <f t="shared" ca="1" si="478"/>
        <v>0.99209535717349528</v>
      </c>
      <c r="BR35" s="118">
        <f t="shared" ca="1" si="478"/>
        <v>0.99240935443309697</v>
      </c>
      <c r="BS35" s="118">
        <f t="shared" ca="1" si="478"/>
        <v>0.99270583031474735</v>
      </c>
      <c r="BT35" s="118">
        <f t="shared" ca="1" si="478"/>
        <v>0.99298542025980541</v>
      </c>
      <c r="BU35" s="118">
        <f t="shared" ca="1" si="478"/>
        <v>0.99324937334870078</v>
      </c>
      <c r="BV35" s="118">
        <f t="shared" ca="1" si="478"/>
        <v>0.99349882610063911</v>
      </c>
      <c r="BW35" s="118">
        <f t="shared" ca="1" si="478"/>
        <v>0.99373487848817632</v>
      </c>
      <c r="BX35" s="118">
        <f t="shared" ca="1" si="478"/>
        <v>0.99395840395965307</v>
      </c>
      <c r="BY35" s="118">
        <f t="shared" ca="1" si="478"/>
        <v>0.99417026800119035</v>
      </c>
      <c r="BZ35" s="118">
        <f t="shared" ca="1" si="478"/>
        <v>0.9943712630803021</v>
      </c>
      <c r="CA35" s="118">
        <f t="shared" ca="1" si="478"/>
        <v>0.99456211587036136</v>
      </c>
      <c r="CB35" s="119">
        <f t="shared" ca="1" si="478"/>
        <v>0.99474349365983417</v>
      </c>
      <c r="CC35" s="303">
        <f t="shared" ca="1" si="478"/>
        <v>0.99474349365983417</v>
      </c>
      <c r="CD35" s="117">
        <f t="shared" ca="1" si="478"/>
        <v>0.99471256719374135</v>
      </c>
      <c r="CE35" s="118">
        <f t="shared" ca="1" si="478"/>
        <v>0.99490014571235375</v>
      </c>
      <c r="CF35" s="118">
        <f t="shared" ca="1" si="478"/>
        <v>0.99507696466571582</v>
      </c>
      <c r="CG35" s="118">
        <f t="shared" ca="1" si="478"/>
        <v>0.99524388851246437</v>
      </c>
      <c r="CH35" s="118">
        <f t="shared" ca="1" si="478"/>
        <v>0.99540169244757959</v>
      </c>
      <c r="CI35" s="118">
        <f t="shared" ca="1" si="478"/>
        <v>0.99555107364066309</v>
      </c>
      <c r="CJ35" s="118">
        <f t="shared" ca="1" si="478"/>
        <v>0.99569375548297478</v>
      </c>
      <c r="CK35" s="118">
        <f t="shared" ca="1" si="478"/>
        <v>0.99582908283584115</v>
      </c>
      <c r="CL35" s="118">
        <f t="shared" ca="1" si="478"/>
        <v>0.99595758582171801</v>
      </c>
      <c r="CM35" s="118">
        <f t="shared" ca="1" si="478"/>
        <v>0.99607974543823408</v>
      </c>
      <c r="CN35" s="118">
        <f t="shared" ca="1" si="478"/>
        <v>0.99619599909840861</v>
      </c>
      <c r="CO35" s="119">
        <f t="shared" ca="1" si="478"/>
        <v>0.99630674543849551</v>
      </c>
      <c r="CP35" s="303">
        <f t="shared" ca="1" si="478"/>
        <v>0.99630674543849551</v>
      </c>
      <c r="CQ35" s="117">
        <f t="shared" ca="1" si="478"/>
        <v>0.99626588121858484</v>
      </c>
      <c r="CR35" s="118">
        <f t="shared" ca="1" si="478"/>
        <v>0.99638076201412074</v>
      </c>
      <c r="CS35" s="118">
        <f t="shared" ca="1" si="478"/>
        <v>0.99648991874945825</v>
      </c>
      <c r="CT35" s="118">
        <f t="shared" ca="1" si="478"/>
        <v>0.99659375206959455</v>
      </c>
      <c r="CU35" s="118">
        <f t="shared" ref="CU35:DC35" ca="1" si="479">IFERROR(CU34/CU16,0)</f>
        <v>0.99669262648296963</v>
      </c>
      <c r="CV35" s="118">
        <f t="shared" ca="1" si="479"/>
        <v>0.99678687433341306</v>
      </c>
      <c r="CW35" s="118">
        <f t="shared" ca="1" si="479"/>
        <v>0.99687681966600861</v>
      </c>
      <c r="CX35" s="118">
        <f t="shared" ca="1" si="479"/>
        <v>0.99696271809547599</v>
      </c>
      <c r="CY35" s="118">
        <f t="shared" ca="1" si="479"/>
        <v>0.9970448247352991</v>
      </c>
      <c r="CZ35" s="118">
        <f t="shared" ca="1" si="479"/>
        <v>0.99712337397394368</v>
      </c>
      <c r="DA35" s="118">
        <f t="shared" ca="1" si="479"/>
        <v>0.99719858152924534</v>
      </c>
      <c r="DB35" s="119">
        <f t="shared" ca="1" si="479"/>
        <v>0.99727064626347772</v>
      </c>
      <c r="DC35" s="303">
        <f t="shared" ca="1" si="479"/>
        <v>0.99727064626347772</v>
      </c>
    </row>
    <row r="36" spans="2:107">
      <c r="B36" s="301"/>
      <c r="C36" s="298"/>
      <c r="D36" s="120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2"/>
      <c r="P36" s="298"/>
      <c r="Q36" s="120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298"/>
      <c r="AD36" s="120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2"/>
      <c r="AP36" s="298"/>
      <c r="AQ36" s="120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2"/>
      <c r="BC36" s="298"/>
      <c r="BD36" s="120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2"/>
      <c r="BP36" s="298"/>
      <c r="BQ36" s="120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2"/>
      <c r="CC36" s="298"/>
      <c r="CD36" s="120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2"/>
      <c r="CP36" s="298"/>
      <c r="CQ36" s="120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2"/>
      <c r="DC36" s="298"/>
    </row>
    <row r="37" spans="2:107">
      <c r="B37" s="243" t="s">
        <v>28</v>
      </c>
      <c r="C37" s="276">
        <f t="shared" ref="C37:P37" si="480">C34+C29+C25</f>
        <v>0</v>
      </c>
      <c r="D37" s="278">
        <f t="shared" ca="1" si="480"/>
        <v>204141.66666666666</v>
      </c>
      <c r="E37" s="277">
        <f t="shared" ca="1" si="480"/>
        <v>192091.66666666666</v>
      </c>
      <c r="F37" s="277">
        <f t="shared" ca="1" si="480"/>
        <v>178970.25</v>
      </c>
      <c r="G37" s="277">
        <f t="shared" ca="1" si="480"/>
        <v>163629.23590277779</v>
      </c>
      <c r="H37" s="277">
        <f t="shared" ca="1" si="480"/>
        <v>151058.33550422452</v>
      </c>
      <c r="I37" s="277">
        <f t="shared" ca="1" si="480"/>
        <v>141259.74336633281</v>
      </c>
      <c r="J37" s="277">
        <f t="shared" ca="1" si="480"/>
        <v>134235.67905098313</v>
      </c>
      <c r="K37" s="277">
        <f t="shared" ca="1" si="480"/>
        <v>129988.3871590654</v>
      </c>
      <c r="L37" s="277">
        <f t="shared" ca="1" si="480"/>
        <v>128520.13736984093</v>
      </c>
      <c r="M37" s="277">
        <f t="shared" ca="1" si="480"/>
        <v>129833.22448054621</v>
      </c>
      <c r="N37" s="277">
        <f t="shared" ca="1" si="480"/>
        <v>133929.96844623849</v>
      </c>
      <c r="O37" s="279">
        <f t="shared" ca="1" si="480"/>
        <v>140812.71441988397</v>
      </c>
      <c r="P37" s="276">
        <f t="shared" ca="1" si="480"/>
        <v>140812.71441988397</v>
      </c>
      <c r="Q37" s="278">
        <f t="shared" ref="Q37:CB37" ca="1" si="481">Q34+Q29+Q25</f>
        <v>658102.16612602235</v>
      </c>
      <c r="R37" s="277">
        <f t="shared" ca="1" si="481"/>
        <v>648750.71923467482</v>
      </c>
      <c r="S37" s="277">
        <f t="shared" ca="1" si="481"/>
        <v>646610.14487364155</v>
      </c>
      <c r="T37" s="277">
        <f t="shared" ca="1" si="481"/>
        <v>648406.99443580094</v>
      </c>
      <c r="U37" s="277">
        <f t="shared" ca="1" si="481"/>
        <v>654243.85856130288</v>
      </c>
      <c r="V37" s="277">
        <f t="shared" ca="1" si="481"/>
        <v>664123.61315790471</v>
      </c>
      <c r="W37" s="277">
        <f t="shared" ca="1" si="481"/>
        <v>711987.6783033798</v>
      </c>
      <c r="X37" s="277">
        <f t="shared" ca="1" si="481"/>
        <v>763105.79716866906</v>
      </c>
      <c r="Y37" s="277">
        <f t="shared" ca="1" si="481"/>
        <v>821618.55644588592</v>
      </c>
      <c r="Z37" s="277">
        <f t="shared" ca="1" si="481"/>
        <v>887489.53100933507</v>
      </c>
      <c r="AA37" s="277">
        <f t="shared" ca="1" si="481"/>
        <v>960719.168688762</v>
      </c>
      <c r="AB37" s="279">
        <f t="shared" ca="1" si="481"/>
        <v>1041307.9637367855</v>
      </c>
      <c r="AC37" s="276">
        <f t="shared" ca="1" si="481"/>
        <v>1041307.9637367855</v>
      </c>
      <c r="AD37" s="278">
        <f t="shared" ca="1" si="481"/>
        <v>1129844.4568316964</v>
      </c>
      <c r="AE37" s="277">
        <f t="shared" ca="1" si="481"/>
        <v>1223390.7050805476</v>
      </c>
      <c r="AF37" s="277">
        <f t="shared" ca="1" si="481"/>
        <v>1325370.0281975318</v>
      </c>
      <c r="AG37" s="277">
        <f t="shared" ca="1" si="481"/>
        <v>1435783.0951418392</v>
      </c>
      <c r="AH37" s="277">
        <f t="shared" ca="1" si="481"/>
        <v>1554630.6280134064</v>
      </c>
      <c r="AI37" s="277">
        <f t="shared" ca="1" si="481"/>
        <v>1681913.4020570959</v>
      </c>
      <c r="AJ37" s="277">
        <f t="shared" ca="1" si="481"/>
        <v>1836404.8630129145</v>
      </c>
      <c r="AK37" s="277">
        <f t="shared" ca="1" si="481"/>
        <v>1999993.0438337456</v>
      </c>
      <c r="AL37" s="277">
        <f t="shared" ca="1" si="481"/>
        <v>2172863.5344037209</v>
      </c>
      <c r="AM37" s="277">
        <f t="shared" ca="1" si="481"/>
        <v>2355017.4444041783</v>
      </c>
      <c r="AN37" s="277">
        <f t="shared" ca="1" si="481"/>
        <v>2546455.941973601</v>
      </c>
      <c r="AO37" s="279">
        <f t="shared" ca="1" si="481"/>
        <v>2747180.2537145508</v>
      </c>
      <c r="AP37" s="276">
        <f t="shared" ca="1" si="481"/>
        <v>2747180.2537145508</v>
      </c>
      <c r="AQ37" s="278">
        <f t="shared" ca="1" si="481"/>
        <v>4963751.539700971</v>
      </c>
      <c r="AR37" s="277">
        <f t="shared" ca="1" si="481"/>
        <v>5167971.5015066862</v>
      </c>
      <c r="AS37" s="277">
        <f t="shared" ca="1" si="481"/>
        <v>5382209.285504315</v>
      </c>
      <c r="AT37" s="277">
        <f t="shared" ca="1" si="481"/>
        <v>5606465.2163134124</v>
      </c>
      <c r="AU37" s="277">
        <f t="shared" ca="1" si="481"/>
        <v>5840739.6816076282</v>
      </c>
      <c r="AV37" s="277">
        <f t="shared" ca="1" si="481"/>
        <v>6085033.1321167368</v>
      </c>
      <c r="AW37" s="277">
        <f t="shared" ca="1" si="481"/>
        <v>6370982.1131113479</v>
      </c>
      <c r="AX37" s="277">
        <f t="shared" ca="1" si="481"/>
        <v>6667808.0528338682</v>
      </c>
      <c r="AY37" s="277">
        <f t="shared" ca="1" si="481"/>
        <v>6975700.0175279286</v>
      </c>
      <c r="AZ37" s="277">
        <f t="shared" ca="1" si="481"/>
        <v>7294658.9136197148</v>
      </c>
      <c r="BA37" s="277">
        <f t="shared" ca="1" si="481"/>
        <v>7624685.7171496321</v>
      </c>
      <c r="BB37" s="279">
        <f t="shared" ca="1" si="481"/>
        <v>7965781.4737779675</v>
      </c>
      <c r="BC37" s="276">
        <f t="shared" ca="1" si="481"/>
        <v>7965781.4737779675</v>
      </c>
      <c r="BD37" s="278">
        <f t="shared" ca="1" si="481"/>
        <v>8304950.4757793266</v>
      </c>
      <c r="BE37" s="277">
        <f t="shared" ca="1" si="481"/>
        <v>8640741.1023185421</v>
      </c>
      <c r="BF37" s="277">
        <f t="shared" ca="1" si="481"/>
        <v>8989626.4490431976</v>
      </c>
      <c r="BG37" s="277">
        <f t="shared" ca="1" si="481"/>
        <v>9351608.9712846372</v>
      </c>
      <c r="BH37" s="277">
        <f t="shared" ca="1" si="481"/>
        <v>9726691.2079523224</v>
      </c>
      <c r="BI37" s="277">
        <f t="shared" ca="1" si="481"/>
        <v>10114875.781549167</v>
      </c>
      <c r="BJ37" s="277">
        <f t="shared" ca="1" si="481"/>
        <v>10516294.997622093</v>
      </c>
      <c r="BK37" s="277">
        <f t="shared" ca="1" si="481"/>
        <v>10930825.491786884</v>
      </c>
      <c r="BL37" s="277">
        <f t="shared" ca="1" si="481"/>
        <v>11358470.138234124</v>
      </c>
      <c r="BM37" s="277">
        <f t="shared" ca="1" si="481"/>
        <v>11799231.894836001</v>
      </c>
      <c r="BN37" s="277">
        <f t="shared" ca="1" si="481"/>
        <v>12253113.803164262</v>
      </c>
      <c r="BO37" s="279">
        <f t="shared" ca="1" si="481"/>
        <v>12720118.988508707</v>
      </c>
      <c r="BP37" s="276">
        <f t="shared" ca="1" si="481"/>
        <v>12720118.988508707</v>
      </c>
      <c r="BQ37" s="278">
        <f t="shared" ca="1" si="481"/>
        <v>13258502.762273388</v>
      </c>
      <c r="BR37" s="277">
        <f t="shared" ca="1" si="481"/>
        <v>13806958.555273155</v>
      </c>
      <c r="BS37" s="277">
        <f t="shared" ca="1" si="481"/>
        <v>14368150.628835756</v>
      </c>
      <c r="BT37" s="277">
        <f t="shared" ca="1" si="481"/>
        <v>14940842.164706778</v>
      </c>
      <c r="BU37" s="277">
        <f t="shared" ca="1" si="481"/>
        <v>15525037.031907162</v>
      </c>
      <c r="BV37" s="277">
        <f t="shared" ca="1" si="481"/>
        <v>16120739.173013525</v>
      </c>
      <c r="BW37" s="277">
        <f t="shared" ca="1" si="481"/>
        <v>16728123.876322161</v>
      </c>
      <c r="BX37" s="277">
        <f t="shared" ca="1" si="481"/>
        <v>17347026.85351669</v>
      </c>
      <c r="BY37" s="277">
        <f t="shared" ca="1" si="481"/>
        <v>17977452.269058097</v>
      </c>
      <c r="BZ37" s="277">
        <f t="shared" ca="1" si="481"/>
        <v>18619404.361080624</v>
      </c>
      <c r="CA37" s="277">
        <f t="shared" ca="1" si="481"/>
        <v>19272887.441417765</v>
      </c>
      <c r="CB37" s="279">
        <f t="shared" ca="1" si="481"/>
        <v>19937905.895628776</v>
      </c>
      <c r="CC37" s="276">
        <f t="shared" ref="CC37:DC37" ca="1" si="482">CC34+CC29+CC25</f>
        <v>19937905.895628776</v>
      </c>
      <c r="CD37" s="278">
        <f t="shared" ca="1" si="482"/>
        <v>20690819.00350628</v>
      </c>
      <c r="CE37" s="277">
        <f t="shared" ca="1" si="482"/>
        <v>21451851.173965715</v>
      </c>
      <c r="CF37" s="277">
        <f t="shared" ca="1" si="482"/>
        <v>22222329.875559717</v>
      </c>
      <c r="CG37" s="277">
        <f t="shared" ca="1" si="482"/>
        <v>23002260.454619557</v>
      </c>
      <c r="CH37" s="277">
        <f t="shared" ca="1" si="482"/>
        <v>23791648.109729834</v>
      </c>
      <c r="CI37" s="277">
        <f t="shared" ca="1" si="482"/>
        <v>24590498.100267075</v>
      </c>
      <c r="CJ37" s="277">
        <f t="shared" ca="1" si="482"/>
        <v>25405272.449108101</v>
      </c>
      <c r="CK37" s="277">
        <f t="shared" ca="1" si="482"/>
        <v>26229558.363709558</v>
      </c>
      <c r="CL37" s="277">
        <f t="shared" ca="1" si="482"/>
        <v>27063361.239742722</v>
      </c>
      <c r="CM37" s="277">
        <f t="shared" ca="1" si="482"/>
        <v>27906686.533698384</v>
      </c>
      <c r="CN37" s="277">
        <f t="shared" ca="1" si="482"/>
        <v>28759539.762920555</v>
      </c>
      <c r="CO37" s="279">
        <f t="shared" ca="1" si="482"/>
        <v>29621926.505640589</v>
      </c>
      <c r="CP37" s="276">
        <f t="shared" ca="1" si="482"/>
        <v>29621926.505640589</v>
      </c>
      <c r="CQ37" s="278">
        <f t="shared" ca="1" si="482"/>
        <v>30587117.237762824</v>
      </c>
      <c r="CR37" s="277">
        <f t="shared" ca="1" si="482"/>
        <v>31558004.583423916</v>
      </c>
      <c r="CS37" s="277">
        <f t="shared" ca="1" si="482"/>
        <v>32539397.465300843</v>
      </c>
      <c r="CT37" s="277">
        <f t="shared" ca="1" si="482"/>
        <v>33531302.265857801</v>
      </c>
      <c r="CU37" s="277">
        <f t="shared" ca="1" si="482"/>
        <v>34533725.434626922</v>
      </c>
      <c r="CV37" s="277">
        <f t="shared" ca="1" si="482"/>
        <v>35546673.488248184</v>
      </c>
      <c r="CW37" s="277">
        <f t="shared" ca="1" si="482"/>
        <v>36570391.950728789</v>
      </c>
      <c r="CX37" s="277">
        <f t="shared" ca="1" si="482"/>
        <v>37604651.967521258</v>
      </c>
      <c r="CY37" s="277">
        <f t="shared" ca="1" si="482"/>
        <v>38649460.257457934</v>
      </c>
      <c r="CZ37" s="277">
        <f t="shared" ca="1" si="482"/>
        <v>39704823.606655553</v>
      </c>
      <c r="DA37" s="277">
        <f t="shared" ca="1" si="482"/>
        <v>40770748.868557222</v>
      </c>
      <c r="DB37" s="279">
        <f t="shared" ca="1" si="482"/>
        <v>41847242.963974819</v>
      </c>
      <c r="DC37" s="276">
        <f t="shared" ca="1" si="482"/>
        <v>41847242.963974819</v>
      </c>
    </row>
    <row r="38" spans="2:107">
      <c r="C38" s="125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126"/>
      <c r="AK38" s="126"/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  <c r="AY38" s="126"/>
      <c r="AZ38" s="126"/>
      <c r="BA38" s="126"/>
      <c r="BB38" s="126"/>
      <c r="BC38" s="126"/>
      <c r="BD38" s="126"/>
      <c r="BE38" s="126"/>
      <c r="BF38" s="126"/>
      <c r="BG38" s="126"/>
      <c r="BH38" s="126"/>
      <c r="BI38" s="126"/>
      <c r="BJ38" s="126"/>
      <c r="BK38" s="126"/>
      <c r="BL38" s="126"/>
      <c r="BM38" s="126"/>
      <c r="BN38" s="126"/>
      <c r="BO38" s="126"/>
      <c r="BP38" s="126"/>
      <c r="BQ38" s="126"/>
      <c r="BR38" s="126"/>
      <c r="BS38" s="126"/>
      <c r="BT38" s="126"/>
      <c r="BU38" s="126"/>
      <c r="BV38" s="126"/>
      <c r="BW38" s="126"/>
      <c r="BX38" s="126"/>
      <c r="BY38" s="126"/>
      <c r="BZ38" s="126"/>
      <c r="CA38" s="126"/>
      <c r="CB38" s="126"/>
      <c r="CC38" s="126"/>
      <c r="CD38" s="126"/>
      <c r="CE38" s="126"/>
      <c r="CF38" s="126"/>
      <c r="CG38" s="126"/>
      <c r="CH38" s="126"/>
      <c r="CI38" s="126"/>
      <c r="CJ38" s="126"/>
      <c r="CK38" s="126"/>
      <c r="CL38" s="126"/>
      <c r="CM38" s="126"/>
      <c r="CN38" s="126"/>
      <c r="CO38" s="126"/>
      <c r="CP38" s="126"/>
      <c r="CQ38" s="126"/>
      <c r="CR38" s="126"/>
      <c r="CS38" s="126"/>
      <c r="CT38" s="126"/>
      <c r="CU38" s="126"/>
      <c r="CV38" s="126"/>
      <c r="CW38" s="126"/>
      <c r="CX38" s="126"/>
      <c r="CY38" s="126"/>
      <c r="CZ38" s="126"/>
      <c r="DA38" s="126"/>
      <c r="DB38" s="126"/>
      <c r="DC38" s="126"/>
    </row>
    <row r="39" spans="2:107">
      <c r="C39" s="125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6"/>
      <c r="BF39" s="126"/>
      <c r="BG39" s="126"/>
      <c r="BH39" s="126"/>
      <c r="BI39" s="126"/>
      <c r="BJ39" s="126"/>
      <c r="BK39" s="126"/>
      <c r="BL39" s="126"/>
      <c r="BM39" s="126"/>
      <c r="BN39" s="126"/>
      <c r="BO39" s="126"/>
      <c r="BP39" s="126"/>
      <c r="BQ39" s="126"/>
      <c r="BR39" s="126"/>
      <c r="BS39" s="126"/>
      <c r="BT39" s="126"/>
      <c r="BU39" s="126"/>
      <c r="BV39" s="126"/>
      <c r="BW39" s="126"/>
      <c r="BX39" s="126"/>
      <c r="BY39" s="126"/>
      <c r="BZ39" s="126"/>
      <c r="CA39" s="126"/>
      <c r="CB39" s="126"/>
      <c r="CC39" s="126"/>
      <c r="CD39" s="126"/>
      <c r="CE39" s="126"/>
      <c r="CF39" s="126"/>
      <c r="CG39" s="126"/>
      <c r="CH39" s="126"/>
      <c r="CI39" s="126"/>
      <c r="CJ39" s="126"/>
      <c r="CK39" s="126"/>
      <c r="CL39" s="126"/>
      <c r="CM39" s="126"/>
      <c r="CN39" s="126"/>
      <c r="CO39" s="126"/>
      <c r="CP39" s="126"/>
      <c r="CQ39" s="126"/>
      <c r="CR39" s="126"/>
      <c r="CS39" s="126"/>
      <c r="CT39" s="126"/>
      <c r="CU39" s="126"/>
      <c r="CV39" s="126"/>
      <c r="CW39" s="126"/>
      <c r="CX39" s="126"/>
      <c r="CY39" s="126"/>
      <c r="CZ39" s="126"/>
      <c r="DA39" s="126"/>
      <c r="DB39" s="126"/>
      <c r="DC39" s="126"/>
    </row>
    <row r="40" spans="2:107">
      <c r="B40" s="304" t="s">
        <v>29</v>
      </c>
      <c r="C40" s="305"/>
      <c r="D40" s="304"/>
      <c r="E40" s="304"/>
      <c r="F40" s="304"/>
      <c r="G40" s="304"/>
      <c r="H40" s="304"/>
      <c r="I40" s="304"/>
      <c r="J40" s="304"/>
      <c r="K40" s="304"/>
      <c r="L40" s="304"/>
      <c r="M40" s="304"/>
      <c r="N40" s="304"/>
      <c r="O40" s="304"/>
      <c r="P40" s="305"/>
      <c r="Q40" s="304"/>
      <c r="R40" s="304"/>
      <c r="S40" s="304"/>
      <c r="T40" s="304"/>
      <c r="U40" s="304"/>
      <c r="V40" s="304"/>
      <c r="W40" s="304"/>
      <c r="X40" s="304"/>
      <c r="Y40" s="304"/>
      <c r="Z40" s="304"/>
      <c r="AA40" s="304"/>
      <c r="AB40" s="304"/>
      <c r="AC40" s="305"/>
      <c r="AD40" s="304"/>
      <c r="AE40" s="304"/>
      <c r="AF40" s="304"/>
      <c r="AG40" s="304"/>
      <c r="AH40" s="304"/>
      <c r="AI40" s="304"/>
      <c r="AJ40" s="304"/>
      <c r="AK40" s="304"/>
      <c r="AL40" s="304"/>
      <c r="AM40" s="304"/>
      <c r="AN40" s="304"/>
      <c r="AO40" s="304"/>
      <c r="AP40" s="305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5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5"/>
      <c r="BQ40" s="304"/>
      <c r="BR40" s="304"/>
      <c r="BS40" s="304"/>
      <c r="BT40" s="304"/>
      <c r="BU40" s="304"/>
      <c r="BV40" s="304"/>
      <c r="BW40" s="304"/>
      <c r="BX40" s="304"/>
      <c r="BY40" s="304"/>
      <c r="BZ40" s="304"/>
      <c r="CA40" s="304"/>
      <c r="CB40" s="304"/>
      <c r="CC40" s="305"/>
      <c r="CD40" s="304"/>
      <c r="CE40" s="304"/>
      <c r="CF40" s="304"/>
      <c r="CG40" s="304"/>
      <c r="CH40" s="304"/>
      <c r="CI40" s="304"/>
      <c r="CJ40" s="304"/>
      <c r="CK40" s="304"/>
      <c r="CL40" s="304"/>
      <c r="CM40" s="304"/>
      <c r="CN40" s="304"/>
      <c r="CO40" s="304"/>
      <c r="CP40" s="305"/>
      <c r="CQ40" s="304"/>
      <c r="CR40" s="304"/>
      <c r="CS40" s="304"/>
      <c r="CT40" s="304"/>
      <c r="CU40" s="304"/>
      <c r="CV40" s="304"/>
      <c r="CW40" s="304"/>
      <c r="CX40" s="304"/>
      <c r="CY40" s="304"/>
      <c r="CZ40" s="304"/>
      <c r="DA40" s="304"/>
      <c r="DB40" s="304"/>
      <c r="DC40" s="305"/>
    </row>
    <row r="41" spans="2:107">
      <c r="B41" s="127" t="s">
        <v>30</v>
      </c>
      <c r="C41" s="128" t="b">
        <f t="shared" ref="C41:AH41" si="483">ROUND(C37,2)=ROUND(C16,2)</f>
        <v>1</v>
      </c>
      <c r="D41" s="129" t="b">
        <f t="shared" ca="1" si="483"/>
        <v>1</v>
      </c>
      <c r="E41" s="129" t="b">
        <f t="shared" ca="1" si="483"/>
        <v>1</v>
      </c>
      <c r="F41" s="129" t="b">
        <f t="shared" ca="1" si="483"/>
        <v>1</v>
      </c>
      <c r="G41" s="129" t="b">
        <f t="shared" ca="1" si="483"/>
        <v>1</v>
      </c>
      <c r="H41" s="129" t="b">
        <f t="shared" ca="1" si="483"/>
        <v>1</v>
      </c>
      <c r="I41" s="129" t="b">
        <f t="shared" ca="1" si="483"/>
        <v>1</v>
      </c>
      <c r="J41" s="129" t="b">
        <f t="shared" ca="1" si="483"/>
        <v>1</v>
      </c>
      <c r="K41" s="129" t="b">
        <f t="shared" ca="1" si="483"/>
        <v>1</v>
      </c>
      <c r="L41" s="129" t="b">
        <f t="shared" ca="1" si="483"/>
        <v>1</v>
      </c>
      <c r="M41" s="129" t="b">
        <f t="shared" ca="1" si="483"/>
        <v>1</v>
      </c>
      <c r="N41" s="129" t="b">
        <f t="shared" ca="1" si="483"/>
        <v>1</v>
      </c>
      <c r="O41" s="129" t="b">
        <f t="shared" ca="1" si="483"/>
        <v>1</v>
      </c>
      <c r="P41" s="128" t="b">
        <f t="shared" ca="1" si="483"/>
        <v>1</v>
      </c>
      <c r="Q41" s="129" t="b">
        <f t="shared" ca="1" si="483"/>
        <v>1</v>
      </c>
      <c r="R41" s="129" t="b">
        <f t="shared" ca="1" si="483"/>
        <v>1</v>
      </c>
      <c r="S41" s="129" t="b">
        <f t="shared" ca="1" si="483"/>
        <v>1</v>
      </c>
      <c r="T41" s="129" t="b">
        <f t="shared" ca="1" si="483"/>
        <v>1</v>
      </c>
      <c r="U41" s="129" t="b">
        <f t="shared" ca="1" si="483"/>
        <v>1</v>
      </c>
      <c r="V41" s="129" t="b">
        <f t="shared" ca="1" si="483"/>
        <v>1</v>
      </c>
      <c r="W41" s="129" t="b">
        <f t="shared" ca="1" si="483"/>
        <v>1</v>
      </c>
      <c r="X41" s="129" t="b">
        <f t="shared" ca="1" si="483"/>
        <v>1</v>
      </c>
      <c r="Y41" s="129" t="b">
        <f t="shared" ca="1" si="483"/>
        <v>1</v>
      </c>
      <c r="Z41" s="129" t="b">
        <f t="shared" ca="1" si="483"/>
        <v>1</v>
      </c>
      <c r="AA41" s="129" t="b">
        <f t="shared" ca="1" si="483"/>
        <v>1</v>
      </c>
      <c r="AB41" s="129" t="b">
        <f t="shared" ca="1" si="483"/>
        <v>1</v>
      </c>
      <c r="AC41" s="128" t="b">
        <f t="shared" ca="1" si="483"/>
        <v>1</v>
      </c>
      <c r="AD41" s="129" t="b">
        <f t="shared" ca="1" si="483"/>
        <v>1</v>
      </c>
      <c r="AE41" s="129" t="b">
        <f t="shared" ca="1" si="483"/>
        <v>1</v>
      </c>
      <c r="AF41" s="129" t="b">
        <f t="shared" ca="1" si="483"/>
        <v>1</v>
      </c>
      <c r="AG41" s="129" t="b">
        <f t="shared" ca="1" si="483"/>
        <v>1</v>
      </c>
      <c r="AH41" s="129" t="b">
        <f t="shared" ca="1" si="483"/>
        <v>1</v>
      </c>
      <c r="AI41" s="129" t="b">
        <f t="shared" ref="AI41:BN41" ca="1" si="484">ROUND(AI37,2)=ROUND(AI16,2)</f>
        <v>1</v>
      </c>
      <c r="AJ41" s="129" t="b">
        <f t="shared" ca="1" si="484"/>
        <v>1</v>
      </c>
      <c r="AK41" s="129" t="b">
        <f t="shared" ca="1" si="484"/>
        <v>1</v>
      </c>
      <c r="AL41" s="129" t="b">
        <f t="shared" ca="1" si="484"/>
        <v>1</v>
      </c>
      <c r="AM41" s="129" t="b">
        <f t="shared" ca="1" si="484"/>
        <v>1</v>
      </c>
      <c r="AN41" s="129" t="b">
        <f t="shared" ca="1" si="484"/>
        <v>1</v>
      </c>
      <c r="AO41" s="129" t="b">
        <f t="shared" ca="1" si="484"/>
        <v>1</v>
      </c>
      <c r="AP41" s="128" t="b">
        <f t="shared" ca="1" si="484"/>
        <v>1</v>
      </c>
      <c r="AQ41" s="129" t="b">
        <f t="shared" ca="1" si="484"/>
        <v>1</v>
      </c>
      <c r="AR41" s="129" t="b">
        <f t="shared" ca="1" si="484"/>
        <v>1</v>
      </c>
      <c r="AS41" s="129" t="b">
        <f t="shared" ca="1" si="484"/>
        <v>1</v>
      </c>
      <c r="AT41" s="129" t="b">
        <f t="shared" ca="1" si="484"/>
        <v>1</v>
      </c>
      <c r="AU41" s="129" t="b">
        <f t="shared" ca="1" si="484"/>
        <v>1</v>
      </c>
      <c r="AV41" s="129" t="b">
        <f t="shared" ca="1" si="484"/>
        <v>1</v>
      </c>
      <c r="AW41" s="129" t="b">
        <f t="shared" ca="1" si="484"/>
        <v>1</v>
      </c>
      <c r="AX41" s="129" t="b">
        <f t="shared" ca="1" si="484"/>
        <v>1</v>
      </c>
      <c r="AY41" s="129" t="b">
        <f t="shared" ca="1" si="484"/>
        <v>1</v>
      </c>
      <c r="AZ41" s="129" t="b">
        <f t="shared" ca="1" si="484"/>
        <v>1</v>
      </c>
      <c r="BA41" s="129" t="b">
        <f t="shared" ca="1" si="484"/>
        <v>1</v>
      </c>
      <c r="BB41" s="129" t="b">
        <f t="shared" ca="1" si="484"/>
        <v>1</v>
      </c>
      <c r="BC41" s="128" t="b">
        <f t="shared" ca="1" si="484"/>
        <v>1</v>
      </c>
      <c r="BD41" s="129" t="b">
        <f t="shared" ca="1" si="484"/>
        <v>1</v>
      </c>
      <c r="BE41" s="129" t="b">
        <f t="shared" ca="1" si="484"/>
        <v>1</v>
      </c>
      <c r="BF41" s="129" t="b">
        <f t="shared" ca="1" si="484"/>
        <v>1</v>
      </c>
      <c r="BG41" s="129" t="b">
        <f t="shared" ca="1" si="484"/>
        <v>1</v>
      </c>
      <c r="BH41" s="129" t="b">
        <f t="shared" ca="1" si="484"/>
        <v>1</v>
      </c>
      <c r="BI41" s="129" t="b">
        <f t="shared" ca="1" si="484"/>
        <v>1</v>
      </c>
      <c r="BJ41" s="129" t="b">
        <f t="shared" ca="1" si="484"/>
        <v>1</v>
      </c>
      <c r="BK41" s="129" t="b">
        <f t="shared" ca="1" si="484"/>
        <v>1</v>
      </c>
      <c r="BL41" s="129" t="b">
        <f t="shared" ca="1" si="484"/>
        <v>1</v>
      </c>
      <c r="BM41" s="129" t="b">
        <f t="shared" ca="1" si="484"/>
        <v>1</v>
      </c>
      <c r="BN41" s="129" t="b">
        <f t="shared" ca="1" si="484"/>
        <v>1</v>
      </c>
      <c r="BO41" s="129" t="b">
        <f t="shared" ref="BO41:CT41" ca="1" si="485">ROUND(BO37,2)=ROUND(BO16,2)</f>
        <v>1</v>
      </c>
      <c r="BP41" s="128" t="b">
        <f t="shared" ca="1" si="485"/>
        <v>1</v>
      </c>
      <c r="BQ41" s="129" t="b">
        <f t="shared" ca="1" si="485"/>
        <v>1</v>
      </c>
      <c r="BR41" s="129" t="b">
        <f t="shared" ca="1" si="485"/>
        <v>1</v>
      </c>
      <c r="BS41" s="129" t="b">
        <f t="shared" ca="1" si="485"/>
        <v>1</v>
      </c>
      <c r="BT41" s="129" t="b">
        <f t="shared" ca="1" si="485"/>
        <v>1</v>
      </c>
      <c r="BU41" s="129" t="b">
        <f t="shared" ca="1" si="485"/>
        <v>1</v>
      </c>
      <c r="BV41" s="129" t="b">
        <f t="shared" ca="1" si="485"/>
        <v>1</v>
      </c>
      <c r="BW41" s="129" t="b">
        <f t="shared" ca="1" si="485"/>
        <v>1</v>
      </c>
      <c r="BX41" s="129" t="b">
        <f t="shared" ca="1" si="485"/>
        <v>1</v>
      </c>
      <c r="BY41" s="129" t="b">
        <f t="shared" ca="1" si="485"/>
        <v>1</v>
      </c>
      <c r="BZ41" s="129" t="b">
        <f t="shared" ca="1" si="485"/>
        <v>1</v>
      </c>
      <c r="CA41" s="129" t="b">
        <f t="shared" ca="1" si="485"/>
        <v>1</v>
      </c>
      <c r="CB41" s="129" t="b">
        <f t="shared" ca="1" si="485"/>
        <v>1</v>
      </c>
      <c r="CC41" s="128" t="b">
        <f t="shared" ca="1" si="485"/>
        <v>1</v>
      </c>
      <c r="CD41" s="129" t="b">
        <f t="shared" ca="1" si="485"/>
        <v>1</v>
      </c>
      <c r="CE41" s="129" t="b">
        <f t="shared" ca="1" si="485"/>
        <v>1</v>
      </c>
      <c r="CF41" s="129" t="b">
        <f t="shared" ca="1" si="485"/>
        <v>1</v>
      </c>
      <c r="CG41" s="129" t="b">
        <f t="shared" ca="1" si="485"/>
        <v>1</v>
      </c>
      <c r="CH41" s="129" t="b">
        <f t="shared" ca="1" si="485"/>
        <v>1</v>
      </c>
      <c r="CI41" s="129" t="b">
        <f t="shared" ca="1" si="485"/>
        <v>1</v>
      </c>
      <c r="CJ41" s="129" t="b">
        <f t="shared" ca="1" si="485"/>
        <v>1</v>
      </c>
      <c r="CK41" s="129" t="b">
        <f t="shared" ca="1" si="485"/>
        <v>1</v>
      </c>
      <c r="CL41" s="129" t="b">
        <f t="shared" ca="1" si="485"/>
        <v>1</v>
      </c>
      <c r="CM41" s="129" t="b">
        <f t="shared" ca="1" si="485"/>
        <v>1</v>
      </c>
      <c r="CN41" s="129" t="b">
        <f t="shared" ca="1" si="485"/>
        <v>1</v>
      </c>
      <c r="CO41" s="129" t="b">
        <f t="shared" ca="1" si="485"/>
        <v>1</v>
      </c>
      <c r="CP41" s="128" t="b">
        <f t="shared" ca="1" si="485"/>
        <v>1</v>
      </c>
      <c r="CQ41" s="129" t="b">
        <f t="shared" ca="1" si="485"/>
        <v>1</v>
      </c>
      <c r="CR41" s="129" t="b">
        <f t="shared" ca="1" si="485"/>
        <v>1</v>
      </c>
      <c r="CS41" s="129" t="b">
        <f t="shared" ca="1" si="485"/>
        <v>1</v>
      </c>
      <c r="CT41" s="129" t="b">
        <f t="shared" ca="1" si="485"/>
        <v>1</v>
      </c>
      <c r="CU41" s="129" t="b">
        <f t="shared" ref="CU41:DC41" ca="1" si="486">ROUND(CU37,2)=ROUND(CU16,2)</f>
        <v>1</v>
      </c>
      <c r="CV41" s="129" t="b">
        <f t="shared" ca="1" si="486"/>
        <v>1</v>
      </c>
      <c r="CW41" s="129" t="b">
        <f t="shared" ca="1" si="486"/>
        <v>1</v>
      </c>
      <c r="CX41" s="129" t="b">
        <f t="shared" ca="1" si="486"/>
        <v>1</v>
      </c>
      <c r="CY41" s="129" t="b">
        <f t="shared" ca="1" si="486"/>
        <v>1</v>
      </c>
      <c r="CZ41" s="129" t="b">
        <f t="shared" ca="1" si="486"/>
        <v>1</v>
      </c>
      <c r="DA41" s="129" t="b">
        <f t="shared" ca="1" si="486"/>
        <v>1</v>
      </c>
      <c r="DB41" s="129" t="b">
        <f t="shared" ca="1" si="486"/>
        <v>1</v>
      </c>
      <c r="DC41" s="128" t="b">
        <f t="shared" ca="1" si="486"/>
        <v>1</v>
      </c>
    </row>
    <row r="42" spans="2:107">
      <c r="B42" s="82" t="s">
        <v>31</v>
      </c>
      <c r="C42" s="109">
        <f t="shared" ref="C42:AH42" si="487">ROUND(C37,2)-ROUND(C16,2)</f>
        <v>0</v>
      </c>
      <c r="D42" s="110">
        <f t="shared" ca="1" si="487"/>
        <v>0</v>
      </c>
      <c r="E42" s="110">
        <f t="shared" ca="1" si="487"/>
        <v>0</v>
      </c>
      <c r="F42" s="110">
        <f t="shared" ca="1" si="487"/>
        <v>0</v>
      </c>
      <c r="G42" s="110">
        <f t="shared" ca="1" si="487"/>
        <v>0</v>
      </c>
      <c r="H42" s="110">
        <f t="shared" ca="1" si="487"/>
        <v>0</v>
      </c>
      <c r="I42" s="110">
        <f t="shared" ca="1" si="487"/>
        <v>0</v>
      </c>
      <c r="J42" s="110">
        <f t="shared" ca="1" si="487"/>
        <v>0</v>
      </c>
      <c r="K42" s="110">
        <f t="shared" ca="1" si="487"/>
        <v>0</v>
      </c>
      <c r="L42" s="110">
        <f t="shared" ca="1" si="487"/>
        <v>0</v>
      </c>
      <c r="M42" s="110">
        <f t="shared" ca="1" si="487"/>
        <v>0</v>
      </c>
      <c r="N42" s="110">
        <f t="shared" ca="1" si="487"/>
        <v>0</v>
      </c>
      <c r="O42" s="110">
        <f t="shared" ca="1" si="487"/>
        <v>0</v>
      </c>
      <c r="P42" s="109">
        <f t="shared" ca="1" si="487"/>
        <v>0</v>
      </c>
      <c r="Q42" s="110">
        <f t="shared" ca="1" si="487"/>
        <v>0</v>
      </c>
      <c r="R42" s="110">
        <f t="shared" ca="1" si="487"/>
        <v>0</v>
      </c>
      <c r="S42" s="110">
        <f t="shared" ca="1" si="487"/>
        <v>0</v>
      </c>
      <c r="T42" s="110">
        <f t="shared" ca="1" si="487"/>
        <v>0</v>
      </c>
      <c r="U42" s="110">
        <f t="shared" ca="1" si="487"/>
        <v>0</v>
      </c>
      <c r="V42" s="110">
        <f t="shared" ca="1" si="487"/>
        <v>0</v>
      </c>
      <c r="W42" s="110">
        <f t="shared" ca="1" si="487"/>
        <v>0</v>
      </c>
      <c r="X42" s="110">
        <f t="shared" ca="1" si="487"/>
        <v>0</v>
      </c>
      <c r="Y42" s="110">
        <f t="shared" ca="1" si="487"/>
        <v>0</v>
      </c>
      <c r="Z42" s="110">
        <f t="shared" ca="1" si="487"/>
        <v>0</v>
      </c>
      <c r="AA42" s="110">
        <f t="shared" ca="1" si="487"/>
        <v>0</v>
      </c>
      <c r="AB42" s="110">
        <f t="shared" ca="1" si="487"/>
        <v>0</v>
      </c>
      <c r="AC42" s="109">
        <f t="shared" ca="1" si="487"/>
        <v>0</v>
      </c>
      <c r="AD42" s="110">
        <f t="shared" ca="1" si="487"/>
        <v>0</v>
      </c>
      <c r="AE42" s="110">
        <f t="shared" ca="1" si="487"/>
        <v>0</v>
      </c>
      <c r="AF42" s="110">
        <f t="shared" ca="1" si="487"/>
        <v>0</v>
      </c>
      <c r="AG42" s="110">
        <f t="shared" ca="1" si="487"/>
        <v>0</v>
      </c>
      <c r="AH42" s="110">
        <f t="shared" ca="1" si="487"/>
        <v>0</v>
      </c>
      <c r="AI42" s="110">
        <f t="shared" ref="AI42:BN42" ca="1" si="488">ROUND(AI37,2)-ROUND(AI16,2)</f>
        <v>0</v>
      </c>
      <c r="AJ42" s="110">
        <f t="shared" ca="1" si="488"/>
        <v>0</v>
      </c>
      <c r="AK42" s="110">
        <f t="shared" ca="1" si="488"/>
        <v>0</v>
      </c>
      <c r="AL42" s="110">
        <f t="shared" ca="1" si="488"/>
        <v>0</v>
      </c>
      <c r="AM42" s="110">
        <f t="shared" ca="1" si="488"/>
        <v>0</v>
      </c>
      <c r="AN42" s="110">
        <f t="shared" ca="1" si="488"/>
        <v>0</v>
      </c>
      <c r="AO42" s="110">
        <f t="shared" ca="1" si="488"/>
        <v>0</v>
      </c>
      <c r="AP42" s="109">
        <f t="shared" ca="1" si="488"/>
        <v>0</v>
      </c>
      <c r="AQ42" s="110">
        <f t="shared" ca="1" si="488"/>
        <v>0</v>
      </c>
      <c r="AR42" s="110">
        <f t="shared" ca="1" si="488"/>
        <v>0</v>
      </c>
      <c r="AS42" s="110">
        <f t="shared" ca="1" si="488"/>
        <v>0</v>
      </c>
      <c r="AT42" s="110">
        <f t="shared" ca="1" si="488"/>
        <v>0</v>
      </c>
      <c r="AU42" s="110">
        <f t="shared" ca="1" si="488"/>
        <v>0</v>
      </c>
      <c r="AV42" s="110">
        <f t="shared" ca="1" si="488"/>
        <v>0</v>
      </c>
      <c r="AW42" s="110">
        <f t="shared" ca="1" si="488"/>
        <v>0</v>
      </c>
      <c r="AX42" s="110">
        <f t="shared" ca="1" si="488"/>
        <v>0</v>
      </c>
      <c r="AY42" s="110">
        <f t="shared" ca="1" si="488"/>
        <v>0</v>
      </c>
      <c r="AZ42" s="110">
        <f t="shared" ca="1" si="488"/>
        <v>0</v>
      </c>
      <c r="BA42" s="110">
        <f t="shared" ca="1" si="488"/>
        <v>0</v>
      </c>
      <c r="BB42" s="110">
        <f t="shared" ca="1" si="488"/>
        <v>0</v>
      </c>
      <c r="BC42" s="109">
        <f t="shared" ca="1" si="488"/>
        <v>0</v>
      </c>
      <c r="BD42" s="110">
        <f t="shared" ca="1" si="488"/>
        <v>0</v>
      </c>
      <c r="BE42" s="110">
        <f t="shared" ca="1" si="488"/>
        <v>0</v>
      </c>
      <c r="BF42" s="110">
        <f t="shared" ca="1" si="488"/>
        <v>0</v>
      </c>
      <c r="BG42" s="110">
        <f t="shared" ca="1" si="488"/>
        <v>0</v>
      </c>
      <c r="BH42" s="110">
        <f t="shared" ca="1" si="488"/>
        <v>0</v>
      </c>
      <c r="BI42" s="110">
        <f t="shared" ca="1" si="488"/>
        <v>0</v>
      </c>
      <c r="BJ42" s="110">
        <f t="shared" ca="1" si="488"/>
        <v>0</v>
      </c>
      <c r="BK42" s="110">
        <f t="shared" ca="1" si="488"/>
        <v>0</v>
      </c>
      <c r="BL42" s="110">
        <f t="shared" ca="1" si="488"/>
        <v>0</v>
      </c>
      <c r="BM42" s="110">
        <f t="shared" ca="1" si="488"/>
        <v>0</v>
      </c>
      <c r="BN42" s="110">
        <f t="shared" ca="1" si="488"/>
        <v>0</v>
      </c>
      <c r="BO42" s="110">
        <f t="shared" ref="BO42:CT42" ca="1" si="489">ROUND(BO37,2)-ROUND(BO16,2)</f>
        <v>0</v>
      </c>
      <c r="BP42" s="109">
        <f t="shared" ca="1" si="489"/>
        <v>0</v>
      </c>
      <c r="BQ42" s="110">
        <f t="shared" ca="1" si="489"/>
        <v>0</v>
      </c>
      <c r="BR42" s="110">
        <f t="shared" ca="1" si="489"/>
        <v>0</v>
      </c>
      <c r="BS42" s="110">
        <f t="shared" ca="1" si="489"/>
        <v>0</v>
      </c>
      <c r="BT42" s="110">
        <f t="shared" ca="1" si="489"/>
        <v>0</v>
      </c>
      <c r="BU42" s="110">
        <f t="shared" ca="1" si="489"/>
        <v>0</v>
      </c>
      <c r="BV42" s="110">
        <f t="shared" ca="1" si="489"/>
        <v>0</v>
      </c>
      <c r="BW42" s="110">
        <f t="shared" ca="1" si="489"/>
        <v>0</v>
      </c>
      <c r="BX42" s="110">
        <f t="shared" ca="1" si="489"/>
        <v>0</v>
      </c>
      <c r="BY42" s="110">
        <f t="shared" ca="1" si="489"/>
        <v>0</v>
      </c>
      <c r="BZ42" s="110">
        <f t="shared" ca="1" si="489"/>
        <v>0</v>
      </c>
      <c r="CA42" s="110">
        <f t="shared" ca="1" si="489"/>
        <v>0</v>
      </c>
      <c r="CB42" s="110">
        <f t="shared" ca="1" si="489"/>
        <v>0</v>
      </c>
      <c r="CC42" s="109">
        <f t="shared" ca="1" si="489"/>
        <v>0</v>
      </c>
      <c r="CD42" s="110">
        <f t="shared" ca="1" si="489"/>
        <v>0</v>
      </c>
      <c r="CE42" s="110">
        <f t="shared" ca="1" si="489"/>
        <v>0</v>
      </c>
      <c r="CF42" s="110">
        <f t="shared" ca="1" si="489"/>
        <v>0</v>
      </c>
      <c r="CG42" s="110">
        <f t="shared" ca="1" si="489"/>
        <v>0</v>
      </c>
      <c r="CH42" s="110">
        <f t="shared" ca="1" si="489"/>
        <v>0</v>
      </c>
      <c r="CI42" s="110">
        <f t="shared" ca="1" si="489"/>
        <v>0</v>
      </c>
      <c r="CJ42" s="110">
        <f t="shared" ca="1" si="489"/>
        <v>0</v>
      </c>
      <c r="CK42" s="110">
        <f t="shared" ca="1" si="489"/>
        <v>0</v>
      </c>
      <c r="CL42" s="110">
        <f t="shared" ca="1" si="489"/>
        <v>0</v>
      </c>
      <c r="CM42" s="110">
        <f t="shared" ca="1" si="489"/>
        <v>0</v>
      </c>
      <c r="CN42" s="110">
        <f t="shared" ca="1" si="489"/>
        <v>0</v>
      </c>
      <c r="CO42" s="110">
        <f t="shared" ca="1" si="489"/>
        <v>0</v>
      </c>
      <c r="CP42" s="109">
        <f t="shared" ca="1" si="489"/>
        <v>0</v>
      </c>
      <c r="CQ42" s="110">
        <f t="shared" ca="1" si="489"/>
        <v>0</v>
      </c>
      <c r="CR42" s="110">
        <f t="shared" ca="1" si="489"/>
        <v>0</v>
      </c>
      <c r="CS42" s="110">
        <f t="shared" ca="1" si="489"/>
        <v>0</v>
      </c>
      <c r="CT42" s="110">
        <f t="shared" ca="1" si="489"/>
        <v>0</v>
      </c>
      <c r="CU42" s="110">
        <f t="shared" ref="CU42:DC42" ca="1" si="490">ROUND(CU37,2)-ROUND(CU16,2)</f>
        <v>0</v>
      </c>
      <c r="CV42" s="110">
        <f t="shared" ca="1" si="490"/>
        <v>0</v>
      </c>
      <c r="CW42" s="110">
        <f t="shared" ca="1" si="490"/>
        <v>0</v>
      </c>
      <c r="CX42" s="110">
        <f t="shared" ca="1" si="490"/>
        <v>0</v>
      </c>
      <c r="CY42" s="110">
        <f t="shared" ca="1" si="490"/>
        <v>0</v>
      </c>
      <c r="CZ42" s="110">
        <f t="shared" ca="1" si="490"/>
        <v>0</v>
      </c>
      <c r="DA42" s="110">
        <f t="shared" ca="1" si="490"/>
        <v>0</v>
      </c>
      <c r="DB42" s="110">
        <f t="shared" ca="1" si="490"/>
        <v>0</v>
      </c>
      <c r="DC42" s="109">
        <f t="shared" ca="1" si="490"/>
        <v>0</v>
      </c>
    </row>
    <row r="43" spans="2:107">
      <c r="B43" s="130" t="s">
        <v>32</v>
      </c>
      <c r="C43" s="123">
        <f>C42</f>
        <v>0</v>
      </c>
      <c r="D43" s="124">
        <f ca="1">D42-C42</f>
        <v>0</v>
      </c>
      <c r="E43" s="124">
        <f t="shared" ref="E43:P43" ca="1" si="491">E42-D42</f>
        <v>0</v>
      </c>
      <c r="F43" s="124">
        <f t="shared" ca="1" si="491"/>
        <v>0</v>
      </c>
      <c r="G43" s="124">
        <f t="shared" ca="1" si="491"/>
        <v>0</v>
      </c>
      <c r="H43" s="124">
        <f t="shared" ca="1" si="491"/>
        <v>0</v>
      </c>
      <c r="I43" s="124">
        <f t="shared" ca="1" si="491"/>
        <v>0</v>
      </c>
      <c r="J43" s="124">
        <f t="shared" ca="1" si="491"/>
        <v>0</v>
      </c>
      <c r="K43" s="124">
        <f t="shared" ca="1" si="491"/>
        <v>0</v>
      </c>
      <c r="L43" s="124">
        <f t="shared" ca="1" si="491"/>
        <v>0</v>
      </c>
      <c r="M43" s="124">
        <f t="shared" ca="1" si="491"/>
        <v>0</v>
      </c>
      <c r="N43" s="124">
        <f t="shared" ca="1" si="491"/>
        <v>0</v>
      </c>
      <c r="O43" s="124">
        <f t="shared" ca="1" si="491"/>
        <v>0</v>
      </c>
      <c r="P43" s="123">
        <f t="shared" ca="1" si="491"/>
        <v>0</v>
      </c>
      <c r="Q43" s="124">
        <f ca="1">Q42-P42</f>
        <v>0</v>
      </c>
      <c r="R43" s="124">
        <f t="shared" ref="R43" ca="1" si="492">R42-Q42</f>
        <v>0</v>
      </c>
      <c r="S43" s="124">
        <f t="shared" ref="S43" ca="1" si="493">S42-R42</f>
        <v>0</v>
      </c>
      <c r="T43" s="124">
        <f t="shared" ref="T43" ca="1" si="494">T42-S42</f>
        <v>0</v>
      </c>
      <c r="U43" s="124">
        <f t="shared" ref="U43" ca="1" si="495">U42-T42</f>
        <v>0</v>
      </c>
      <c r="V43" s="124">
        <f t="shared" ref="V43" ca="1" si="496">V42-U42</f>
        <v>0</v>
      </c>
      <c r="W43" s="124">
        <f t="shared" ref="W43" ca="1" si="497">W42-V42</f>
        <v>0</v>
      </c>
      <c r="X43" s="124">
        <f t="shared" ref="X43" ca="1" si="498">X42-W42</f>
        <v>0</v>
      </c>
      <c r="Y43" s="124">
        <f t="shared" ref="Y43" ca="1" si="499">Y42-X42</f>
        <v>0</v>
      </c>
      <c r="Z43" s="124">
        <f t="shared" ref="Z43" ca="1" si="500">Z42-Y42</f>
        <v>0</v>
      </c>
      <c r="AA43" s="124">
        <f t="shared" ref="AA43" ca="1" si="501">AA42-Z42</f>
        <v>0</v>
      </c>
      <c r="AB43" s="124">
        <f t="shared" ref="AB43" ca="1" si="502">AB42-AA42</f>
        <v>0</v>
      </c>
      <c r="AC43" s="123">
        <f t="shared" ref="AC43" ca="1" si="503">AC42-AB42</f>
        <v>0</v>
      </c>
      <c r="AD43" s="124">
        <f ca="1">AD42-AC42</f>
        <v>0</v>
      </c>
      <c r="AE43" s="124">
        <f t="shared" ref="AE43" ca="1" si="504">AE42-AD42</f>
        <v>0</v>
      </c>
      <c r="AF43" s="124">
        <f t="shared" ref="AF43" ca="1" si="505">AF42-AE42</f>
        <v>0</v>
      </c>
      <c r="AG43" s="124">
        <f t="shared" ref="AG43" ca="1" si="506">AG42-AF42</f>
        <v>0</v>
      </c>
      <c r="AH43" s="124">
        <f t="shared" ref="AH43" ca="1" si="507">AH42-AG42</f>
        <v>0</v>
      </c>
      <c r="AI43" s="124">
        <f t="shared" ref="AI43" ca="1" si="508">AI42-AH42</f>
        <v>0</v>
      </c>
      <c r="AJ43" s="124">
        <f t="shared" ref="AJ43" ca="1" si="509">AJ42-AI42</f>
        <v>0</v>
      </c>
      <c r="AK43" s="124">
        <f t="shared" ref="AK43" ca="1" si="510">AK42-AJ42</f>
        <v>0</v>
      </c>
      <c r="AL43" s="124">
        <f t="shared" ref="AL43" ca="1" si="511">AL42-AK42</f>
        <v>0</v>
      </c>
      <c r="AM43" s="124">
        <f t="shared" ref="AM43" ca="1" si="512">AM42-AL42</f>
        <v>0</v>
      </c>
      <c r="AN43" s="124">
        <f t="shared" ref="AN43" ca="1" si="513">AN42-AM42</f>
        <v>0</v>
      </c>
      <c r="AO43" s="124">
        <f t="shared" ref="AO43" ca="1" si="514">AO42-AN42</f>
        <v>0</v>
      </c>
      <c r="AP43" s="123">
        <f t="shared" ref="AP43" ca="1" si="515">AP42-AO42</f>
        <v>0</v>
      </c>
      <c r="AQ43" s="124">
        <f ca="1">AQ42-AP42</f>
        <v>0</v>
      </c>
      <c r="AR43" s="124">
        <f t="shared" ref="AR43" ca="1" si="516">AR42-AQ42</f>
        <v>0</v>
      </c>
      <c r="AS43" s="124">
        <f t="shared" ref="AS43" ca="1" si="517">AS42-AR42</f>
        <v>0</v>
      </c>
      <c r="AT43" s="124">
        <f t="shared" ref="AT43" ca="1" si="518">AT42-AS42</f>
        <v>0</v>
      </c>
      <c r="AU43" s="124">
        <f t="shared" ref="AU43" ca="1" si="519">AU42-AT42</f>
        <v>0</v>
      </c>
      <c r="AV43" s="124">
        <f t="shared" ref="AV43" ca="1" si="520">AV42-AU42</f>
        <v>0</v>
      </c>
      <c r="AW43" s="124">
        <f t="shared" ref="AW43" ca="1" si="521">AW42-AV42</f>
        <v>0</v>
      </c>
      <c r="AX43" s="124">
        <f t="shared" ref="AX43" ca="1" si="522">AX42-AW42</f>
        <v>0</v>
      </c>
      <c r="AY43" s="124">
        <f t="shared" ref="AY43" ca="1" si="523">AY42-AX42</f>
        <v>0</v>
      </c>
      <c r="AZ43" s="124">
        <f t="shared" ref="AZ43" ca="1" si="524">AZ42-AY42</f>
        <v>0</v>
      </c>
      <c r="BA43" s="124">
        <f t="shared" ref="BA43" ca="1" si="525">BA42-AZ42</f>
        <v>0</v>
      </c>
      <c r="BB43" s="124">
        <f t="shared" ref="BB43" ca="1" si="526">BB42-BA42</f>
        <v>0</v>
      </c>
      <c r="BC43" s="123">
        <f t="shared" ref="BC43" ca="1" si="527">BC42-BB42</f>
        <v>0</v>
      </c>
      <c r="BD43" s="124">
        <f ca="1">BD42-BC42</f>
        <v>0</v>
      </c>
      <c r="BE43" s="124">
        <f t="shared" ref="BE43" ca="1" si="528">BE42-BD42</f>
        <v>0</v>
      </c>
      <c r="BF43" s="124">
        <f t="shared" ref="BF43" ca="1" si="529">BF42-BE42</f>
        <v>0</v>
      </c>
      <c r="BG43" s="124">
        <f t="shared" ref="BG43" ca="1" si="530">BG42-BF42</f>
        <v>0</v>
      </c>
      <c r="BH43" s="124">
        <f t="shared" ref="BH43" ca="1" si="531">BH42-BG42</f>
        <v>0</v>
      </c>
      <c r="BI43" s="124">
        <f t="shared" ref="BI43" ca="1" si="532">BI42-BH42</f>
        <v>0</v>
      </c>
      <c r="BJ43" s="124">
        <f t="shared" ref="BJ43" ca="1" si="533">BJ42-BI42</f>
        <v>0</v>
      </c>
      <c r="BK43" s="124">
        <f t="shared" ref="BK43" ca="1" si="534">BK42-BJ42</f>
        <v>0</v>
      </c>
      <c r="BL43" s="124">
        <f t="shared" ref="BL43" ca="1" si="535">BL42-BK42</f>
        <v>0</v>
      </c>
      <c r="BM43" s="124">
        <f t="shared" ref="BM43" ca="1" si="536">BM42-BL42</f>
        <v>0</v>
      </c>
      <c r="BN43" s="124">
        <f t="shared" ref="BN43" ca="1" si="537">BN42-BM42</f>
        <v>0</v>
      </c>
      <c r="BO43" s="124">
        <f t="shared" ref="BO43" ca="1" si="538">BO42-BN42</f>
        <v>0</v>
      </c>
      <c r="BP43" s="123">
        <f t="shared" ref="BP43" ca="1" si="539">BP42-BO42</f>
        <v>0</v>
      </c>
      <c r="BQ43" s="124">
        <f ca="1">BQ42-BP42</f>
        <v>0</v>
      </c>
      <c r="BR43" s="124">
        <f t="shared" ref="BR43" ca="1" si="540">BR42-BQ42</f>
        <v>0</v>
      </c>
      <c r="BS43" s="124">
        <f t="shared" ref="BS43" ca="1" si="541">BS42-BR42</f>
        <v>0</v>
      </c>
      <c r="BT43" s="124">
        <f t="shared" ref="BT43" ca="1" si="542">BT42-BS42</f>
        <v>0</v>
      </c>
      <c r="BU43" s="124">
        <f t="shared" ref="BU43" ca="1" si="543">BU42-BT42</f>
        <v>0</v>
      </c>
      <c r="BV43" s="124">
        <f t="shared" ref="BV43" ca="1" si="544">BV42-BU42</f>
        <v>0</v>
      </c>
      <c r="BW43" s="124">
        <f t="shared" ref="BW43" ca="1" si="545">BW42-BV42</f>
        <v>0</v>
      </c>
      <c r="BX43" s="124">
        <f t="shared" ref="BX43" ca="1" si="546">BX42-BW42</f>
        <v>0</v>
      </c>
      <c r="BY43" s="124">
        <f t="shared" ref="BY43" ca="1" si="547">BY42-BX42</f>
        <v>0</v>
      </c>
      <c r="BZ43" s="124">
        <f t="shared" ref="BZ43" ca="1" si="548">BZ42-BY42</f>
        <v>0</v>
      </c>
      <c r="CA43" s="124">
        <f t="shared" ref="CA43" ca="1" si="549">CA42-BZ42</f>
        <v>0</v>
      </c>
      <c r="CB43" s="124">
        <f t="shared" ref="CB43" ca="1" si="550">CB42-CA42</f>
        <v>0</v>
      </c>
      <c r="CC43" s="123">
        <f t="shared" ref="CC43" ca="1" si="551">CC42-CB42</f>
        <v>0</v>
      </c>
      <c r="CD43" s="124">
        <f ca="1">CD42-CC42</f>
        <v>0</v>
      </c>
      <c r="CE43" s="124">
        <f t="shared" ref="CE43" ca="1" si="552">CE42-CD42</f>
        <v>0</v>
      </c>
      <c r="CF43" s="124">
        <f t="shared" ref="CF43" ca="1" si="553">CF42-CE42</f>
        <v>0</v>
      </c>
      <c r="CG43" s="124">
        <f t="shared" ref="CG43" ca="1" si="554">CG42-CF42</f>
        <v>0</v>
      </c>
      <c r="CH43" s="124">
        <f t="shared" ref="CH43" ca="1" si="555">CH42-CG42</f>
        <v>0</v>
      </c>
      <c r="CI43" s="124">
        <f t="shared" ref="CI43" ca="1" si="556">CI42-CH42</f>
        <v>0</v>
      </c>
      <c r="CJ43" s="124">
        <f t="shared" ref="CJ43" ca="1" si="557">CJ42-CI42</f>
        <v>0</v>
      </c>
      <c r="CK43" s="124">
        <f t="shared" ref="CK43" ca="1" si="558">CK42-CJ42</f>
        <v>0</v>
      </c>
      <c r="CL43" s="124">
        <f t="shared" ref="CL43" ca="1" si="559">CL42-CK42</f>
        <v>0</v>
      </c>
      <c r="CM43" s="124">
        <f t="shared" ref="CM43" ca="1" si="560">CM42-CL42</f>
        <v>0</v>
      </c>
      <c r="CN43" s="124">
        <f t="shared" ref="CN43" ca="1" si="561">CN42-CM42</f>
        <v>0</v>
      </c>
      <c r="CO43" s="124">
        <f t="shared" ref="CO43" ca="1" si="562">CO42-CN42</f>
        <v>0</v>
      </c>
      <c r="CP43" s="123">
        <f t="shared" ref="CP43" ca="1" si="563">CP42-CO42</f>
        <v>0</v>
      </c>
      <c r="CQ43" s="124">
        <f ca="1">CQ42-CP42</f>
        <v>0</v>
      </c>
      <c r="CR43" s="124">
        <f t="shared" ref="CR43" ca="1" si="564">CR42-CQ42</f>
        <v>0</v>
      </c>
      <c r="CS43" s="124">
        <f t="shared" ref="CS43" ca="1" si="565">CS42-CR42</f>
        <v>0</v>
      </c>
      <c r="CT43" s="124">
        <f t="shared" ref="CT43" ca="1" si="566">CT42-CS42</f>
        <v>0</v>
      </c>
      <c r="CU43" s="124">
        <f t="shared" ref="CU43" ca="1" si="567">CU42-CT42</f>
        <v>0</v>
      </c>
      <c r="CV43" s="124">
        <f t="shared" ref="CV43" ca="1" si="568">CV42-CU42</f>
        <v>0</v>
      </c>
      <c r="CW43" s="124">
        <f t="shared" ref="CW43" ca="1" si="569">CW42-CV42</f>
        <v>0</v>
      </c>
      <c r="CX43" s="124">
        <f t="shared" ref="CX43" ca="1" si="570">CX42-CW42</f>
        <v>0</v>
      </c>
      <c r="CY43" s="124">
        <f t="shared" ref="CY43" ca="1" si="571">CY42-CX42</f>
        <v>0</v>
      </c>
      <c r="CZ43" s="124">
        <f t="shared" ref="CZ43" ca="1" si="572">CZ42-CY42</f>
        <v>0</v>
      </c>
      <c r="DA43" s="124">
        <f t="shared" ref="DA43" ca="1" si="573">DA42-CZ42</f>
        <v>0</v>
      </c>
      <c r="DB43" s="124">
        <f t="shared" ref="DB43" ca="1" si="574">DB42-DA42</f>
        <v>0</v>
      </c>
      <c r="DC43" s="123">
        <f t="shared" ref="DC43" ca="1" si="575">DC42-DB42</f>
        <v>0</v>
      </c>
    </row>
    <row r="60" spans="3:15"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</row>
    <row r="61" spans="3:15">
      <c r="C61" s="131"/>
      <c r="D61" s="28"/>
      <c r="E61" s="28"/>
      <c r="F61" s="28"/>
      <c r="G61" s="28"/>
      <c r="O61" s="131"/>
    </row>
    <row r="62" spans="3:15">
      <c r="C62" s="131"/>
      <c r="D62" s="28"/>
      <c r="O62" s="131"/>
    </row>
    <row r="63" spans="3:15">
      <c r="C63" s="131"/>
      <c r="D63" s="28"/>
      <c r="O63" s="131"/>
    </row>
    <row r="64" spans="3:15">
      <c r="D64" s="28"/>
    </row>
    <row r="65" spans="4:4">
      <c r="D65" s="28"/>
    </row>
    <row r="66" spans="4:4">
      <c r="D66" s="28"/>
    </row>
    <row r="67" spans="4:4">
      <c r="D67" s="28"/>
    </row>
  </sheetData>
  <sheetProtection formatColumns="0" formatRows="0" selectLockedCells="1"/>
  <protectedRanges>
    <protectedRange sqref="C6:DC6" name="Range3"/>
    <protectedRange sqref="C5:DC5 C26:DC28 C20:DC24 C12:DC13 C7:DC9 C30:DC33" name="Range6"/>
    <protectedRange sqref="C35:DC36" name="Range10"/>
  </protectedRanges>
  <phoneticPr fontId="2" type="noConversion"/>
  <pageMargins left="0.74803149606299213" right="0.74803149606299213" top="0.98425196850393704" bottom="0.98425196850393704" header="0.51181102362204722" footer="0.51181102362204722"/>
  <pageSetup paperSize="9" scale="65" orientation="landscape" r:id="rId1"/>
  <headerFooter alignWithMargins="0"/>
  <cellWatches>
    <cellWatch r="C37"/>
    <cellWatch r="M37"/>
  </cellWatches>
  <ignoredErrors>
    <ignoredError sqref="P6:DC43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184B71"/>
  </sheetPr>
  <dimension ref="B2:DB35"/>
  <sheetViews>
    <sheetView showGridLines="0" zoomScale="90" zoomScaleNormal="90" workbookViewId="0">
      <pane xSplit="2" ySplit="4" topLeftCell="O5" activePane="bottomRight" state="frozen"/>
      <selection activeCell="AO8" sqref="AO8"/>
      <selection pane="topRight" activeCell="AO8" sqref="AO8"/>
      <selection pane="bottomLeft" activeCell="AO8" sqref="AO8"/>
      <selection pane="bottomRight" activeCell="O30" sqref="O30"/>
    </sheetView>
  </sheetViews>
  <sheetFormatPr defaultColWidth="9.109375" defaultRowHeight="13.2" outlineLevelCol="1"/>
  <cols>
    <col min="1" max="1" width="5.44140625" style="21" customWidth="1"/>
    <col min="2" max="2" width="53.44140625" style="21" customWidth="1"/>
    <col min="3" max="9" width="10.44140625" style="28" hidden="1" customWidth="1" outlineLevel="1"/>
    <col min="10" max="14" width="10.109375" style="28" hidden="1" customWidth="1" outlineLevel="1"/>
    <col min="15" max="15" width="11.33203125" style="28" customWidth="1" collapsed="1"/>
    <col min="16" max="22" width="10.44140625" style="28" hidden="1" customWidth="1" outlineLevel="1"/>
    <col min="23" max="27" width="10.109375" style="28" hidden="1" customWidth="1" outlineLevel="1"/>
    <col min="28" max="28" width="11.33203125" style="28" customWidth="1" collapsed="1"/>
    <col min="29" max="35" width="10.44140625" style="28" hidden="1" customWidth="1" outlineLevel="1"/>
    <col min="36" max="40" width="10.109375" style="28" hidden="1" customWidth="1" outlineLevel="1"/>
    <col min="41" max="41" width="11.33203125" style="28" customWidth="1" collapsed="1"/>
    <col min="42" max="48" width="10.44140625" style="28" hidden="1" customWidth="1" outlineLevel="1"/>
    <col min="49" max="53" width="10.109375" style="28" hidden="1" customWidth="1" outlineLevel="1"/>
    <col min="54" max="54" width="11.33203125" style="28" customWidth="1" collapsed="1"/>
    <col min="55" max="61" width="10.44140625" style="28" hidden="1" customWidth="1" outlineLevel="1"/>
    <col min="62" max="66" width="10.109375" style="28" hidden="1" customWidth="1" outlineLevel="1"/>
    <col min="67" max="67" width="11.33203125" style="28" customWidth="1" collapsed="1"/>
    <col min="68" max="74" width="10.44140625" style="28" hidden="1" customWidth="1" outlineLevel="1"/>
    <col min="75" max="79" width="10.109375" style="28" hidden="1" customWidth="1" outlineLevel="1"/>
    <col min="80" max="80" width="11.33203125" style="28" customWidth="1" collapsed="1"/>
    <col min="81" max="87" width="10.44140625" style="28" hidden="1" customWidth="1" outlineLevel="1"/>
    <col min="88" max="92" width="10.109375" style="28" hidden="1" customWidth="1" outlineLevel="1"/>
    <col min="93" max="93" width="11.33203125" style="28" customWidth="1" collapsed="1"/>
    <col min="94" max="100" width="10.44140625" style="28" hidden="1" customWidth="1" outlineLevel="1"/>
    <col min="101" max="105" width="10.109375" style="28" hidden="1" customWidth="1" outlineLevel="1"/>
    <col min="106" max="106" width="11.33203125" style="28" customWidth="1" collapsed="1"/>
    <col min="107" max="16384" width="9.109375" style="21"/>
  </cols>
  <sheetData>
    <row r="2" spans="2:106" s="229" customFormat="1" ht="14.4" thickBot="1">
      <c r="B2" s="227" t="str">
        <f>LEFT(Assumptions!$B$2,FIND("Budget",Assumptions!$B$2)-1)&amp;"Cash Flow Budget "&amp;RIGHT(Assumptions!$B$2,9)</f>
        <v>SUPA Cash Flow Budget 2026-2033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8"/>
      <c r="AM2" s="228"/>
      <c r="AN2" s="228"/>
      <c r="AO2" s="228"/>
      <c r="AP2" s="228"/>
      <c r="AQ2" s="228"/>
      <c r="AR2" s="228"/>
      <c r="AS2" s="228"/>
      <c r="AT2" s="228"/>
      <c r="AU2" s="228"/>
      <c r="AV2" s="228"/>
      <c r="AW2" s="228"/>
      <c r="AX2" s="228"/>
      <c r="AY2" s="228"/>
      <c r="AZ2" s="228"/>
      <c r="BA2" s="228"/>
      <c r="BB2" s="228"/>
      <c r="BC2" s="228"/>
      <c r="BD2" s="228"/>
      <c r="BE2" s="228"/>
      <c r="BF2" s="228"/>
      <c r="BG2" s="228"/>
      <c r="BH2" s="228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  <c r="CC2" s="228"/>
      <c r="CD2" s="228"/>
      <c r="CE2" s="228"/>
      <c r="CF2" s="228"/>
      <c r="CG2" s="228"/>
      <c r="CH2" s="228"/>
      <c r="CI2" s="228"/>
      <c r="CJ2" s="228"/>
      <c r="CK2" s="228"/>
      <c r="CL2" s="228"/>
      <c r="CM2" s="228"/>
      <c r="CN2" s="228"/>
      <c r="CO2" s="228"/>
      <c r="CP2" s="228"/>
      <c r="CQ2" s="228"/>
      <c r="CR2" s="228"/>
      <c r="CS2" s="228"/>
      <c r="CT2" s="228"/>
      <c r="CU2" s="228"/>
      <c r="CV2" s="228"/>
      <c r="CW2" s="228"/>
      <c r="CX2" s="228"/>
      <c r="CY2" s="228"/>
      <c r="CZ2" s="228"/>
      <c r="DA2" s="228"/>
      <c r="DB2" s="228"/>
    </row>
    <row r="3" spans="2:106" s="218" customFormat="1" ht="13.8" thickTop="1"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  <c r="AN3" s="220"/>
      <c r="AO3" s="220"/>
      <c r="AP3" s="220"/>
      <c r="AQ3" s="220"/>
      <c r="AR3" s="220"/>
      <c r="AS3" s="220"/>
      <c r="AT3" s="220"/>
      <c r="AU3" s="220"/>
      <c r="AV3" s="220"/>
      <c r="AW3" s="220"/>
      <c r="AX3" s="220"/>
      <c r="AY3" s="220"/>
      <c r="AZ3" s="220"/>
      <c r="BA3" s="220"/>
      <c r="BB3" s="220"/>
      <c r="BC3" s="220"/>
      <c r="BD3" s="220"/>
      <c r="BE3" s="220"/>
      <c r="BF3" s="220"/>
      <c r="BG3" s="220"/>
      <c r="BH3" s="220"/>
      <c r="BI3" s="220"/>
      <c r="BJ3" s="220"/>
      <c r="BK3" s="220"/>
      <c r="BL3" s="220"/>
      <c r="BM3" s="220"/>
      <c r="BN3" s="220"/>
      <c r="BO3" s="220"/>
      <c r="BP3" s="220"/>
      <c r="BQ3" s="220"/>
      <c r="BR3" s="220"/>
      <c r="BS3" s="220"/>
      <c r="BT3" s="220"/>
      <c r="BU3" s="220"/>
      <c r="BV3" s="220"/>
      <c r="BW3" s="220"/>
      <c r="BX3" s="220"/>
      <c r="BY3" s="220"/>
      <c r="BZ3" s="220"/>
      <c r="CA3" s="220"/>
      <c r="CB3" s="220"/>
      <c r="CC3" s="220"/>
      <c r="CD3" s="220"/>
      <c r="CE3" s="220"/>
      <c r="CF3" s="220"/>
      <c r="CG3" s="220"/>
      <c r="CH3" s="220"/>
      <c r="CI3" s="220"/>
      <c r="CJ3" s="220"/>
      <c r="CK3" s="220"/>
      <c r="CL3" s="220"/>
      <c r="CM3" s="220"/>
      <c r="CN3" s="220"/>
      <c r="CO3" s="220"/>
      <c r="CP3" s="220"/>
      <c r="CQ3" s="220"/>
      <c r="CR3" s="220"/>
      <c r="CS3" s="220"/>
      <c r="CT3" s="220"/>
      <c r="CU3" s="220"/>
      <c r="CV3" s="220"/>
      <c r="CW3" s="220"/>
      <c r="CX3" s="220"/>
      <c r="CY3" s="220"/>
      <c r="CZ3" s="220"/>
      <c r="DA3" s="220"/>
      <c r="DB3" s="220"/>
    </row>
    <row r="4" spans="2:106" s="218" customFormat="1">
      <c r="B4" s="41" t="s">
        <v>33</v>
      </c>
      <c r="C4" s="42">
        <f>PL!C4</f>
        <v>46053</v>
      </c>
      <c r="D4" s="42">
        <f>PL!D4</f>
        <v>46081</v>
      </c>
      <c r="E4" s="42">
        <f>PL!E4</f>
        <v>46112</v>
      </c>
      <c r="F4" s="42">
        <f>PL!F4</f>
        <v>46142</v>
      </c>
      <c r="G4" s="42">
        <f>PL!G4</f>
        <v>46173</v>
      </c>
      <c r="H4" s="42">
        <f>PL!H4</f>
        <v>46203</v>
      </c>
      <c r="I4" s="42">
        <f>PL!I4</f>
        <v>46234</v>
      </c>
      <c r="J4" s="42">
        <f>PL!J4</f>
        <v>46265</v>
      </c>
      <c r="K4" s="42">
        <f>PL!K4</f>
        <v>46295</v>
      </c>
      <c r="L4" s="42">
        <f>PL!L4</f>
        <v>46326</v>
      </c>
      <c r="M4" s="42">
        <f>PL!M4</f>
        <v>46356</v>
      </c>
      <c r="N4" s="42">
        <f>PL!N4</f>
        <v>46387</v>
      </c>
      <c r="O4" s="43">
        <f>PL!O4</f>
        <v>2026</v>
      </c>
      <c r="P4" s="42">
        <f>PL!P4</f>
        <v>46418</v>
      </c>
      <c r="Q4" s="42">
        <f>PL!Q4</f>
        <v>46446</v>
      </c>
      <c r="R4" s="42">
        <f>PL!R4</f>
        <v>46477</v>
      </c>
      <c r="S4" s="42">
        <f>PL!S4</f>
        <v>46507</v>
      </c>
      <c r="T4" s="42">
        <f>PL!T4</f>
        <v>46538</v>
      </c>
      <c r="U4" s="42">
        <f>PL!U4</f>
        <v>46568</v>
      </c>
      <c r="V4" s="42">
        <f>PL!V4</f>
        <v>46599</v>
      </c>
      <c r="W4" s="42">
        <f>PL!W4</f>
        <v>46630</v>
      </c>
      <c r="X4" s="42">
        <f>PL!X4</f>
        <v>46660</v>
      </c>
      <c r="Y4" s="42">
        <f>PL!Y4</f>
        <v>46691</v>
      </c>
      <c r="Z4" s="42">
        <f>PL!Z4</f>
        <v>46721</v>
      </c>
      <c r="AA4" s="42">
        <f>PL!AA4</f>
        <v>46752</v>
      </c>
      <c r="AB4" s="43">
        <f>PL!AB4</f>
        <v>2027</v>
      </c>
      <c r="AC4" s="42">
        <f>PL!AC4</f>
        <v>46783</v>
      </c>
      <c r="AD4" s="42">
        <f>PL!AD4</f>
        <v>46812</v>
      </c>
      <c r="AE4" s="42">
        <f>PL!AE4</f>
        <v>46843</v>
      </c>
      <c r="AF4" s="42">
        <f>PL!AF4</f>
        <v>46873</v>
      </c>
      <c r="AG4" s="42">
        <f>PL!AG4</f>
        <v>46904</v>
      </c>
      <c r="AH4" s="42">
        <f>PL!AH4</f>
        <v>46934</v>
      </c>
      <c r="AI4" s="42">
        <f>PL!AI4</f>
        <v>46965</v>
      </c>
      <c r="AJ4" s="42">
        <f>PL!AJ4</f>
        <v>46996</v>
      </c>
      <c r="AK4" s="42">
        <f>PL!AK4</f>
        <v>47026</v>
      </c>
      <c r="AL4" s="42">
        <f>PL!AL4</f>
        <v>47057</v>
      </c>
      <c r="AM4" s="42">
        <f>PL!AM4</f>
        <v>47087</v>
      </c>
      <c r="AN4" s="42">
        <f>PL!AN4</f>
        <v>47118</v>
      </c>
      <c r="AO4" s="43">
        <f>PL!AO4</f>
        <v>2028</v>
      </c>
      <c r="AP4" s="42">
        <f>PL!AP4</f>
        <v>47149</v>
      </c>
      <c r="AQ4" s="42">
        <f>PL!AQ4</f>
        <v>47177</v>
      </c>
      <c r="AR4" s="42">
        <f>PL!AR4</f>
        <v>47208</v>
      </c>
      <c r="AS4" s="42">
        <f>PL!AS4</f>
        <v>47238</v>
      </c>
      <c r="AT4" s="42">
        <f>PL!AT4</f>
        <v>47269</v>
      </c>
      <c r="AU4" s="42">
        <f>PL!AU4</f>
        <v>47299</v>
      </c>
      <c r="AV4" s="42">
        <f>PL!AV4</f>
        <v>47330</v>
      </c>
      <c r="AW4" s="42">
        <f>PL!AW4</f>
        <v>47361</v>
      </c>
      <c r="AX4" s="42">
        <f>PL!AX4</f>
        <v>47391</v>
      </c>
      <c r="AY4" s="42">
        <f>PL!AY4</f>
        <v>47422</v>
      </c>
      <c r="AZ4" s="42">
        <f>PL!AZ4</f>
        <v>47452</v>
      </c>
      <c r="BA4" s="42">
        <f>PL!BA4</f>
        <v>47483</v>
      </c>
      <c r="BB4" s="43">
        <f>PL!BB4</f>
        <v>2029</v>
      </c>
      <c r="BC4" s="42">
        <f>PL!BC4</f>
        <v>47514</v>
      </c>
      <c r="BD4" s="42">
        <f>PL!BD4</f>
        <v>47542</v>
      </c>
      <c r="BE4" s="42">
        <f>PL!BE4</f>
        <v>47573</v>
      </c>
      <c r="BF4" s="42">
        <f>PL!BF4</f>
        <v>47603</v>
      </c>
      <c r="BG4" s="42">
        <f>PL!BG4</f>
        <v>47634</v>
      </c>
      <c r="BH4" s="42">
        <f>PL!BH4</f>
        <v>47664</v>
      </c>
      <c r="BI4" s="42">
        <f>PL!BI4</f>
        <v>47695</v>
      </c>
      <c r="BJ4" s="42">
        <f>PL!BJ4</f>
        <v>47726</v>
      </c>
      <c r="BK4" s="42">
        <f>PL!BK4</f>
        <v>47756</v>
      </c>
      <c r="BL4" s="42">
        <f>PL!BL4</f>
        <v>47787</v>
      </c>
      <c r="BM4" s="42">
        <f>PL!BM4</f>
        <v>47817</v>
      </c>
      <c r="BN4" s="42">
        <f>PL!BN4</f>
        <v>47848</v>
      </c>
      <c r="BO4" s="43">
        <f>PL!BO4</f>
        <v>2030</v>
      </c>
      <c r="BP4" s="42">
        <f>PL!BP4</f>
        <v>47879</v>
      </c>
      <c r="BQ4" s="42">
        <f>PL!BQ4</f>
        <v>47907</v>
      </c>
      <c r="BR4" s="42">
        <f>PL!BR4</f>
        <v>47938</v>
      </c>
      <c r="BS4" s="42">
        <f>PL!BS4</f>
        <v>47968</v>
      </c>
      <c r="BT4" s="42">
        <f>PL!BT4</f>
        <v>47999</v>
      </c>
      <c r="BU4" s="42">
        <f>PL!BU4</f>
        <v>48029</v>
      </c>
      <c r="BV4" s="42">
        <f>PL!BV4</f>
        <v>48060</v>
      </c>
      <c r="BW4" s="42">
        <f>PL!BW4</f>
        <v>48091</v>
      </c>
      <c r="BX4" s="42">
        <f>PL!BX4</f>
        <v>48121</v>
      </c>
      <c r="BY4" s="42">
        <f>PL!BY4</f>
        <v>48152</v>
      </c>
      <c r="BZ4" s="42">
        <f>PL!BZ4</f>
        <v>48182</v>
      </c>
      <c r="CA4" s="42">
        <f>PL!CA4</f>
        <v>48213</v>
      </c>
      <c r="CB4" s="43">
        <f>PL!CB4</f>
        <v>2031</v>
      </c>
      <c r="CC4" s="42">
        <f>PL!CC4</f>
        <v>48244</v>
      </c>
      <c r="CD4" s="42">
        <f>PL!CD4</f>
        <v>48273</v>
      </c>
      <c r="CE4" s="42">
        <f>PL!CE4</f>
        <v>48304</v>
      </c>
      <c r="CF4" s="42">
        <f>PL!CF4</f>
        <v>48334</v>
      </c>
      <c r="CG4" s="42">
        <f>PL!CG4</f>
        <v>48365</v>
      </c>
      <c r="CH4" s="42">
        <f>PL!CH4</f>
        <v>48395</v>
      </c>
      <c r="CI4" s="42">
        <f>PL!CI4</f>
        <v>48426</v>
      </c>
      <c r="CJ4" s="42">
        <f>PL!CJ4</f>
        <v>48457</v>
      </c>
      <c r="CK4" s="42">
        <f>PL!CK4</f>
        <v>48487</v>
      </c>
      <c r="CL4" s="42">
        <f>PL!CL4</f>
        <v>48518</v>
      </c>
      <c r="CM4" s="42">
        <f>PL!CM4</f>
        <v>48548</v>
      </c>
      <c r="CN4" s="42">
        <f>PL!CN4</f>
        <v>48579</v>
      </c>
      <c r="CO4" s="43">
        <f>PL!CO4</f>
        <v>2032</v>
      </c>
      <c r="CP4" s="42">
        <f>PL!CP4</f>
        <v>48610</v>
      </c>
      <c r="CQ4" s="42">
        <f>PL!CQ4</f>
        <v>48638</v>
      </c>
      <c r="CR4" s="42">
        <f>PL!CR4</f>
        <v>48669</v>
      </c>
      <c r="CS4" s="42">
        <f>PL!CS4</f>
        <v>48699</v>
      </c>
      <c r="CT4" s="42">
        <f>PL!CT4</f>
        <v>48730</v>
      </c>
      <c r="CU4" s="42">
        <f>PL!CU4</f>
        <v>48760</v>
      </c>
      <c r="CV4" s="42">
        <f>PL!CV4</f>
        <v>48791</v>
      </c>
      <c r="CW4" s="42">
        <f>PL!CW4</f>
        <v>48822</v>
      </c>
      <c r="CX4" s="42">
        <f>PL!CX4</f>
        <v>48852</v>
      </c>
      <c r="CY4" s="42">
        <f>PL!CY4</f>
        <v>48883</v>
      </c>
      <c r="CZ4" s="42">
        <f>PL!CZ4</f>
        <v>48913</v>
      </c>
      <c r="DA4" s="42">
        <f>PL!DA4</f>
        <v>48944</v>
      </c>
      <c r="DB4" s="43">
        <f>PL!DB4</f>
        <v>2033</v>
      </c>
    </row>
    <row r="5" spans="2:106">
      <c r="B5" s="139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3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3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3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3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3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3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3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3"/>
    </row>
    <row r="6" spans="2:106">
      <c r="B6" s="243" t="s">
        <v>34</v>
      </c>
      <c r="C6" s="1">
        <f>BS!C6</f>
        <v>0</v>
      </c>
      <c r="D6" s="1">
        <f ca="1">BS!D6</f>
        <v>150000</v>
      </c>
      <c r="E6" s="1">
        <f ca="1">BS!E6</f>
        <v>83933.333333333343</v>
      </c>
      <c r="F6" s="1">
        <f ca="1">BS!F6</f>
        <v>65604.777777777781</v>
      </c>
      <c r="G6" s="1">
        <f ca="1">BS!G6</f>
        <v>45997.314537037033</v>
      </c>
      <c r="H6" s="1">
        <f ca="1">BS!H6</f>
        <v>30097.225116743823</v>
      </c>
      <c r="I6" s="1">
        <f ca="1">BS!I6</f>
        <v>17907.435599554854</v>
      </c>
      <c r="J6" s="1">
        <f ca="1">BS!J6</f>
        <v>9430.9054013108671</v>
      </c>
      <c r="K6" s="1">
        <f ca="1">BS!K6</f>
        <v>4670.627323198315</v>
      </c>
      <c r="L6" s="1">
        <f ca="1">BS!L6</f>
        <v>3629.6276042323607</v>
      </c>
      <c r="M6" s="1">
        <f ca="1">BS!M6</f>
        <v>6310.9659740616153</v>
      </c>
      <c r="N6" s="1">
        <f ca="1">BS!N6</f>
        <v>12717.735706095764</v>
      </c>
      <c r="O6" s="2">
        <f>C6</f>
        <v>0</v>
      </c>
      <c r="P6" s="1">
        <f ca="1">BS!P6</f>
        <v>22853.06367095641</v>
      </c>
      <c r="Q6" s="1">
        <f ca="1">BS!Q6</f>
        <v>453386.77705691865</v>
      </c>
      <c r="R6" s="1">
        <f ca="1">BS!R6</f>
        <v>358570.95897956647</v>
      </c>
      <c r="S6" s="1">
        <f ca="1">BS!S6</f>
        <v>273333.52649818879</v>
      </c>
      <c r="T6" s="1">
        <f ca="1">BS!T6</f>
        <v>193393.49258106807</v>
      </c>
      <c r="U6" s="1">
        <f ca="1">BS!U6</f>
        <v>118854.3114150706</v>
      </c>
      <c r="V6" s="1">
        <f ca="1">BS!V6</f>
        <v>49719.817543872967</v>
      </c>
      <c r="W6" s="1">
        <f ca="1">BS!W6</f>
        <v>118211.90440450645</v>
      </c>
      <c r="X6" s="1">
        <f ca="1">BS!X6</f>
        <v>190223.57494644693</v>
      </c>
      <c r="Y6" s="1">
        <f ca="1">BS!Y6</f>
        <v>254931.88977921929</v>
      </c>
      <c r="Z6" s="1">
        <f ca="1">BS!Z6</f>
        <v>327067.86434266844</v>
      </c>
      <c r="AA6" s="1">
        <f ca="1">BS!AA6</f>
        <v>406631.94646653975</v>
      </c>
      <c r="AB6" s="2">
        <f ca="1">P6</f>
        <v>22853.06367095641</v>
      </c>
      <c r="AC6" s="1">
        <f ca="1">BS!AC6</f>
        <v>493624.63040345215</v>
      </c>
      <c r="AD6" s="1">
        <f ca="1">BS!AD6</f>
        <v>588634.45683169656</v>
      </c>
      <c r="AE6" s="1">
        <f ca="1">BS!AE6</f>
        <v>688723.48285832547</v>
      </c>
      <c r="AF6" s="1">
        <f ca="1">BS!AF6</f>
        <v>797315.02819753182</v>
      </c>
      <c r="AG6" s="1">
        <f ca="1">BS!AG6</f>
        <v>914409.76180850598</v>
      </c>
      <c r="AH6" s="1">
        <f ca="1">BS!AH6</f>
        <v>1040008.4057911842</v>
      </c>
      <c r="AI6" s="1">
        <f ca="1">BS!AI6</f>
        <v>1174111.7353904292</v>
      </c>
      <c r="AJ6" s="1">
        <f ca="1">BS!AJ6</f>
        <v>1335409.8630129143</v>
      </c>
      <c r="AK6" s="1">
        <f ca="1">BS!AK6</f>
        <v>1505875.5438337456</v>
      </c>
      <c r="AL6" s="1">
        <f ca="1">BS!AL6</f>
        <v>1685694.3677370541</v>
      </c>
      <c r="AM6" s="1">
        <f ca="1">BS!AM6</f>
        <v>1874867.4444041783</v>
      </c>
      <c r="AN6" s="1">
        <f ca="1">BS!AN6</f>
        <v>2073395.9419736008</v>
      </c>
      <c r="AO6" s="2">
        <f ca="1">AC6</f>
        <v>493624.63040345215</v>
      </c>
      <c r="AP6" s="1">
        <f ca="1">BS!AP6</f>
        <v>2281281.0870478842</v>
      </c>
      <c r="AQ6" s="1">
        <f ca="1">BS!AQ6</f>
        <v>4338417.3730343049</v>
      </c>
      <c r="AR6" s="1">
        <f ca="1">BS!AR6</f>
        <v>4383273.1681733532</v>
      </c>
      <c r="AS6" s="1">
        <f ca="1">BS!AS6</f>
        <v>4438217.618837649</v>
      </c>
      <c r="AT6" s="1">
        <f ca="1">BS!AT6</f>
        <v>4503251.0496467464</v>
      </c>
      <c r="AU6" s="1">
        <f ca="1">BS!AU6</f>
        <v>4578373.8482742943</v>
      </c>
      <c r="AV6" s="1">
        <f ca="1">BS!AV6</f>
        <v>4663586.4654500699</v>
      </c>
      <c r="AW6" s="1">
        <f ca="1">BS!AW6</f>
        <v>4790440.4464446809</v>
      </c>
      <c r="AX6" s="1">
        <f ca="1">BS!AX6</f>
        <v>4928243.6361672012</v>
      </c>
      <c r="AY6" s="1">
        <f ca="1">BS!AY6</f>
        <v>5077185.1008612616</v>
      </c>
      <c r="AZ6" s="1">
        <f ca="1">BS!AZ6</f>
        <v>5237265.7469530478</v>
      </c>
      <c r="BA6" s="1">
        <f ca="1">BS!BA6</f>
        <v>5408486.5504829651</v>
      </c>
      <c r="BB6" s="2">
        <f ca="1">AP6</f>
        <v>2281281.0870478842</v>
      </c>
      <c r="BC6" s="1">
        <f ca="1">BS!BC6</f>
        <v>5590848.5571113005</v>
      </c>
      <c r="BD6" s="1">
        <f ca="1">BS!BD6</f>
        <v>5959024.3924459927</v>
      </c>
      <c r="BE6" s="1">
        <f ca="1">BS!BE6</f>
        <v>6324099.6300963201</v>
      </c>
      <c r="BF6" s="1">
        <f ca="1">BS!BF6</f>
        <v>6702547.3657098636</v>
      </c>
      <c r="BG6" s="1">
        <f ca="1">BS!BG6</f>
        <v>7094370.0546179712</v>
      </c>
      <c r="BH6" s="1">
        <f ca="1">BS!BH6</f>
        <v>7499570.2357301004</v>
      </c>
      <c r="BI6" s="1">
        <f ca="1">BS!BI6</f>
        <v>7918150.5315491678</v>
      </c>
      <c r="BJ6" s="1">
        <f ca="1">BS!BJ6</f>
        <v>8350243.2476220941</v>
      </c>
      <c r="BK6" s="1">
        <f ca="1">BS!BK6</f>
        <v>8795725.0195646621</v>
      </c>
      <c r="BL6" s="1">
        <f ca="1">BS!BL6</f>
        <v>9254598.7215674575</v>
      </c>
      <c r="BM6" s="1">
        <f ca="1">BS!BM6</f>
        <v>9726867.3115026671</v>
      </c>
      <c r="BN6" s="1">
        <f ca="1">BS!BN6</f>
        <v>10212533.83094204</v>
      </c>
      <c r="BO6" s="2">
        <f ca="1">BC6</f>
        <v>5590848.5571113005</v>
      </c>
      <c r="BP6" s="1">
        <f ca="1">BS!BP6</f>
        <v>10711601.405175373</v>
      </c>
      <c r="BQ6" s="1">
        <f ca="1">BS!BQ6</f>
        <v>11281992.012273388</v>
      </c>
      <c r="BR6" s="1">
        <f ca="1">BS!BR6</f>
        <v>11862737.971939821</v>
      </c>
      <c r="BS6" s="1">
        <f ca="1">BS!BS6</f>
        <v>12454836.878835756</v>
      </c>
      <c r="BT6" s="1">
        <f ca="1">BS!BT6</f>
        <v>13058704.692484556</v>
      </c>
      <c r="BU6" s="1">
        <f ca="1">BS!BU6</f>
        <v>13674345.281907164</v>
      </c>
      <c r="BV6" s="1">
        <f ca="1">BS!BV6</f>
        <v>14301762.589680193</v>
      </c>
      <c r="BW6" s="1">
        <f ca="1">BS!BW6</f>
        <v>14941131.904099939</v>
      </c>
      <c r="BX6" s="1">
        <f ca="1">BS!BX6</f>
        <v>15592288.936850021</v>
      </c>
      <c r="BY6" s="1">
        <f ca="1">BS!BY6</f>
        <v>16255237.852391431</v>
      </c>
      <c r="BZ6" s="1">
        <f ca="1">BS!BZ6</f>
        <v>16929982.8888584</v>
      </c>
      <c r="CA6" s="1">
        <f ca="1">BS!CA6</f>
        <v>17616528.358084429</v>
      </c>
      <c r="CB6" s="2">
        <f ca="1">BP6</f>
        <v>10711601.405175373</v>
      </c>
      <c r="CC6" s="1">
        <f ca="1">BS!CC6</f>
        <v>18314878.645628776</v>
      </c>
      <c r="CD6" s="1">
        <f ca="1">BS!CD6</f>
        <v>19101053.03128406</v>
      </c>
      <c r="CE6" s="1">
        <f ca="1">BS!CE6</f>
        <v>19895621.590632383</v>
      </c>
      <c r="CF6" s="1">
        <f ca="1">BS!CF6</f>
        <v>20699911.792226385</v>
      </c>
      <c r="CG6" s="1">
        <f ca="1">BS!CG6</f>
        <v>21513928.70461956</v>
      </c>
      <c r="CH6" s="1">
        <f ca="1">BS!CH6</f>
        <v>22337677.526396502</v>
      </c>
      <c r="CI6" s="1">
        <f ca="1">BS!CI6</f>
        <v>23171163.516933747</v>
      </c>
      <c r="CJ6" s="1">
        <f ca="1">BS!CJ6</f>
        <v>24012515.365774773</v>
      </c>
      <c r="CK6" s="1">
        <f ca="1">BS!CK6</f>
        <v>24863598.335931785</v>
      </c>
      <c r="CL6" s="1">
        <f ca="1">BS!CL6</f>
        <v>25724417.823076062</v>
      </c>
      <c r="CM6" s="1">
        <f ca="1">BS!CM6</f>
        <v>26594979.283698387</v>
      </c>
      <c r="CN6" s="1">
        <f ca="1">BS!CN6</f>
        <v>27475288.235142782</v>
      </c>
      <c r="CO6" s="2">
        <f ca="1">CC6</f>
        <v>18314878.645628776</v>
      </c>
      <c r="CP6" s="1">
        <f ca="1">BS!CP6</f>
        <v>28365350.255640596</v>
      </c>
      <c r="CQ6" s="1">
        <f ca="1">BS!CQ6</f>
        <v>29358089.021096162</v>
      </c>
      <c r="CR6" s="1">
        <f ca="1">BS!CR6</f>
        <v>30356749.735646144</v>
      </c>
      <c r="CS6" s="1">
        <f ca="1">BS!CS6</f>
        <v>31366141.321967516</v>
      </c>
      <c r="CT6" s="1">
        <f ca="1">BS!CT6</f>
        <v>32386270.162524473</v>
      </c>
      <c r="CU6" s="1">
        <f ca="1">BS!CU6</f>
        <v>33417142.70684915</v>
      </c>
      <c r="CV6" s="1">
        <f ca="1">BS!CV6</f>
        <v>34458765.471581519</v>
      </c>
      <c r="CW6" s="1">
        <f ca="1">BS!CW6</f>
        <v>35511383.98072879</v>
      </c>
      <c r="CX6" s="1">
        <f ca="1">BS!CX6</f>
        <v>36574767.990854591</v>
      </c>
      <c r="CY6" s="1">
        <f ca="1">BS!CY6</f>
        <v>37648924.220791273</v>
      </c>
      <c r="CZ6" s="1">
        <f ca="1">BS!CZ6</f>
        <v>38733859.456655562</v>
      </c>
      <c r="DA6" s="1">
        <f ca="1">BS!DA6</f>
        <v>39829580.551890559</v>
      </c>
      <c r="DB6" s="2">
        <f ca="1">CP6</f>
        <v>28365350.255640596</v>
      </c>
    </row>
    <row r="7" spans="2:106" ht="9.75" customHeight="1">
      <c r="B7" s="306"/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313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  <c r="AA7" s="134"/>
      <c r="AB7" s="313"/>
      <c r="AC7" s="134"/>
      <c r="AD7" s="134"/>
      <c r="AE7" s="134"/>
      <c r="AF7" s="134"/>
      <c r="AG7" s="134"/>
      <c r="AH7" s="134"/>
      <c r="AI7" s="134"/>
      <c r="AJ7" s="134"/>
      <c r="AK7" s="134"/>
      <c r="AL7" s="134"/>
      <c r="AM7" s="134"/>
      <c r="AN7" s="134"/>
      <c r="AO7" s="313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313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313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313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313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313"/>
    </row>
    <row r="8" spans="2:106">
      <c r="B8" s="307" t="s">
        <v>9</v>
      </c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314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314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314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314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314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314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314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314"/>
    </row>
    <row r="9" spans="2:106">
      <c r="B9" s="308" t="s">
        <v>35</v>
      </c>
      <c r="C9" s="135">
        <f ca="1">PL!C28</f>
        <v>-12424.999999999998</v>
      </c>
      <c r="D9" s="135">
        <f ca="1">PL!D28</f>
        <v>-12049.999999999998</v>
      </c>
      <c r="E9" s="135">
        <f ca="1">PL!E28</f>
        <v>-18121.416666666668</v>
      </c>
      <c r="F9" s="135">
        <f ca="1">PL!F28</f>
        <v>-15341.014097222225</v>
      </c>
      <c r="G9" s="135">
        <f ca="1">PL!G28</f>
        <v>-12570.90039855324</v>
      </c>
      <c r="H9" s="135">
        <f ca="1">PL!H28</f>
        <v>-9798.5921378917301</v>
      </c>
      <c r="I9" s="135">
        <f ca="1">PL!I28</f>
        <v>-7024.0643153496585</v>
      </c>
      <c r="J9" s="135">
        <f ca="1">PL!J28</f>
        <v>-4247.2918919177482</v>
      </c>
      <c r="K9" s="135">
        <f ca="1">PL!K28</f>
        <v>-1468.2497892244664</v>
      </c>
      <c r="L9" s="135">
        <f ca="1">PL!L28</f>
        <v>1313.0871107052742</v>
      </c>
      <c r="M9" s="135">
        <f ca="1">PL!M28</f>
        <v>4096.7439656922788</v>
      </c>
      <c r="N9" s="135">
        <f ca="1">PL!N28</f>
        <v>6882.7459736454857</v>
      </c>
      <c r="O9" s="314">
        <f t="shared" ref="O9:O13" ca="1" si="0">SUM(C9:N9)</f>
        <v>-80753.95224678269</v>
      </c>
      <c r="P9" s="135">
        <f ca="1">PL!P28</f>
        <v>-13183.881627194991</v>
      </c>
      <c r="Q9" s="135">
        <f ca="1">PL!Q28</f>
        <v>-9351.4468913474957</v>
      </c>
      <c r="R9" s="135">
        <f ca="1">PL!R28</f>
        <v>-2240.5743610332752</v>
      </c>
      <c r="S9" s="135">
        <f ca="1">PL!S28</f>
        <v>1796.8495621594675</v>
      </c>
      <c r="T9" s="135">
        <f ca="1">PL!T28</f>
        <v>5836.8641255018847</v>
      </c>
      <c r="U9" s="135">
        <f ca="1">PL!U28</f>
        <v>9879.7545966017806</v>
      </c>
      <c r="V9" s="135">
        <f ca="1">PL!V28</f>
        <v>43714.065145475113</v>
      </c>
      <c r="W9" s="135">
        <f ca="1">PL!W28</f>
        <v>51118.118865289318</v>
      </c>
      <c r="X9" s="135">
        <f ca="1">PL!X28</f>
        <v>58512.759277216814</v>
      </c>
      <c r="Y9" s="135">
        <f ca="1">PL!Y28</f>
        <v>65870.974563449141</v>
      </c>
      <c r="Z9" s="135">
        <f ca="1">PL!Z28</f>
        <v>73229.637679426902</v>
      </c>
      <c r="AA9" s="135">
        <f ca="1">PL!AA28</f>
        <v>80588.795048023487</v>
      </c>
      <c r="AB9" s="314">
        <f t="shared" ref="AB9" ca="1" si="1">SUM(P9:AA9)</f>
        <v>365771.91598356818</v>
      </c>
      <c r="AC9" s="135">
        <f ca="1">PL!AC28</f>
        <v>86184.4930949111</v>
      </c>
      <c r="AD9" s="135">
        <f ca="1">PL!AD28</f>
        <v>93546.24824885113</v>
      </c>
      <c r="AE9" s="135">
        <f ca="1">PL!AE28</f>
        <v>101979.32311698407</v>
      </c>
      <c r="AF9" s="135">
        <f ca="1">PL!AF28</f>
        <v>110413.06694430753</v>
      </c>
      <c r="AG9" s="135">
        <f ca="1">PL!AG28</f>
        <v>118847.53287156712</v>
      </c>
      <c r="AH9" s="135">
        <f ca="1">PL!AH28</f>
        <v>127282.77404368951</v>
      </c>
      <c r="AI9" s="135">
        <f ca="1">PL!AI28</f>
        <v>154306.46095581859</v>
      </c>
      <c r="AJ9" s="135">
        <f ca="1">PL!AJ28</f>
        <v>163588.18082083139</v>
      </c>
      <c r="AK9" s="135">
        <f ca="1">PL!AK28</f>
        <v>172870.49056997517</v>
      </c>
      <c r="AL9" s="135">
        <f ca="1">PL!AL28</f>
        <v>182153.91000045749</v>
      </c>
      <c r="AM9" s="135">
        <f ca="1">PL!AM28</f>
        <v>191438.49756942253</v>
      </c>
      <c r="AN9" s="135">
        <f ca="1">PL!AN28</f>
        <v>200724.31174095004</v>
      </c>
      <c r="AO9" s="314">
        <f t="shared" ref="AO9" ca="1" si="2">SUM(AC9:AN9)</f>
        <v>1703335.2899777654</v>
      </c>
      <c r="AP9" s="135">
        <f ca="1">PL!AP28</f>
        <v>190331.7859864207</v>
      </c>
      <c r="AQ9" s="135">
        <f ca="1">PL!AQ28</f>
        <v>204219.96180571488</v>
      </c>
      <c r="AR9" s="135">
        <f ca="1">PL!AR28</f>
        <v>214237.78399762959</v>
      </c>
      <c r="AS9" s="135">
        <f ca="1">PL!AS28</f>
        <v>224255.93080909736</v>
      </c>
      <c r="AT9" s="135">
        <f ca="1">PL!AT28</f>
        <v>234274.46529421504</v>
      </c>
      <c r="AU9" s="135">
        <f ca="1">PL!AU28</f>
        <v>244293.45050910872</v>
      </c>
      <c r="AV9" s="135">
        <f ca="1">PL!AV28</f>
        <v>285760.28099461115</v>
      </c>
      <c r="AW9" s="135">
        <f ca="1">PL!AW28</f>
        <v>296825.93972252007</v>
      </c>
      <c r="AX9" s="135">
        <f ca="1">PL!AX28</f>
        <v>307891.96469406044</v>
      </c>
      <c r="AY9" s="135">
        <f ca="1">PL!AY28</f>
        <v>318958.8960917865</v>
      </c>
      <c r="AZ9" s="135">
        <f ca="1">PL!AZ28</f>
        <v>330026.80352991691</v>
      </c>
      <c r="BA9" s="135">
        <f ca="1">PL!BA28</f>
        <v>341095.75662833545</v>
      </c>
      <c r="BB9" s="314">
        <f t="shared" ref="BB9" ca="1" si="3">SUM(AP9:BA9)</f>
        <v>3192173.020063417</v>
      </c>
      <c r="BC9" s="135">
        <f ca="1">PL!BC28</f>
        <v>324011.12700135924</v>
      </c>
      <c r="BD9" s="135">
        <f ca="1">PL!BD28</f>
        <v>335790.62653921609</v>
      </c>
      <c r="BE9" s="135">
        <f ca="1">PL!BE28</f>
        <v>348885.34672465507</v>
      </c>
      <c r="BF9" s="135">
        <f ca="1">PL!BF28</f>
        <v>361982.52224144049</v>
      </c>
      <c r="BG9" s="135">
        <f ca="1">PL!BG28</f>
        <v>375082.23666768469</v>
      </c>
      <c r="BH9" s="135">
        <f ca="1">PL!BH28</f>
        <v>388184.57359684556</v>
      </c>
      <c r="BI9" s="135">
        <f ca="1">PL!BI28</f>
        <v>401419.21607292612</v>
      </c>
      <c r="BJ9" s="135">
        <f ca="1">PL!BJ28</f>
        <v>414530.49416478997</v>
      </c>
      <c r="BK9" s="135">
        <f ca="1">PL!BK28</f>
        <v>427644.64644724026</v>
      </c>
      <c r="BL9" s="135">
        <f ca="1">PL!BL28</f>
        <v>440761.75660187646</v>
      </c>
      <c r="BM9" s="135">
        <f ca="1">PL!BM28</f>
        <v>453881.90832826134</v>
      </c>
      <c r="BN9" s="135">
        <f ca="1">PL!BN28</f>
        <v>467005.18534444441</v>
      </c>
      <c r="BO9" s="314">
        <f t="shared" ref="BO9" ca="1" si="4">SUM(BC9:BN9)</f>
        <v>4739179.6397307403</v>
      </c>
      <c r="BP9" s="135">
        <f ca="1">PL!BP28</f>
        <v>533993.12001468102</v>
      </c>
      <c r="BQ9" s="135">
        <f ca="1">PL!BQ28</f>
        <v>548455.79299976549</v>
      </c>
      <c r="BR9" s="135">
        <f ca="1">PL!BR28</f>
        <v>561192.0735626024</v>
      </c>
      <c r="BS9" s="135">
        <f ca="1">PL!BS28</f>
        <v>572691.53587102098</v>
      </c>
      <c r="BT9" s="135">
        <f ca="1">PL!BT28</f>
        <v>584194.86720038508</v>
      </c>
      <c r="BU9" s="135">
        <f ca="1">PL!BU28</f>
        <v>595702.14110636245</v>
      </c>
      <c r="BV9" s="135">
        <f ca="1">PL!BV28</f>
        <v>607384.70330863586</v>
      </c>
      <c r="BW9" s="135">
        <f ca="1">PL!BW28</f>
        <v>618902.97719452647</v>
      </c>
      <c r="BX9" s="135">
        <f ca="1">PL!BX28</f>
        <v>630425.41554140963</v>
      </c>
      <c r="BY9" s="135">
        <f ca="1">PL!BY28</f>
        <v>641952.09202252515</v>
      </c>
      <c r="BZ9" s="135">
        <f ca="1">PL!BZ28</f>
        <v>653483.08033714094</v>
      </c>
      <c r="CA9" s="135">
        <f ca="1">PL!CA28</f>
        <v>665018.45421101269</v>
      </c>
      <c r="CB9" s="314">
        <f t="shared" ref="CB9" ca="1" si="5">SUM(BP9:CA9)</f>
        <v>7213396.253370068</v>
      </c>
      <c r="CC9" s="135">
        <f ca="1">PL!CC28</f>
        <v>748315.5214400054</v>
      </c>
      <c r="CD9" s="135">
        <f ca="1">PL!CD28</f>
        <v>761032.1704594352</v>
      </c>
      <c r="CE9" s="135">
        <f ca="1">PL!CE28</f>
        <v>770478.70159400173</v>
      </c>
      <c r="CF9" s="135">
        <f ca="1">PL!CF28</f>
        <v>779930.57905984169</v>
      </c>
      <c r="CG9" s="135">
        <f ca="1">PL!CG28</f>
        <v>789387.65511027467</v>
      </c>
      <c r="CH9" s="135">
        <f ca="1">PL!CH28</f>
        <v>798849.9905372439</v>
      </c>
      <c r="CI9" s="135">
        <f ca="1">PL!CI28</f>
        <v>814774.34884102503</v>
      </c>
      <c r="CJ9" s="135">
        <f ca="1">PL!CJ28</f>
        <v>824285.91460145684</v>
      </c>
      <c r="CK9" s="135">
        <f ca="1">PL!CK28</f>
        <v>833802.87603316549</v>
      </c>
      <c r="CL9" s="135">
        <f ca="1">PL!CL28</f>
        <v>843325.29395565984</v>
      </c>
      <c r="CM9" s="135">
        <f ca="1">PL!CM28</f>
        <v>852853.22922217147</v>
      </c>
      <c r="CN9" s="135">
        <f ca="1">PL!CN28</f>
        <v>862386.74272003421</v>
      </c>
      <c r="CO9" s="314">
        <f t="shared" ref="CO9" ca="1" si="6">SUM(CC9:CN9)</f>
        <v>9679423.023574315</v>
      </c>
      <c r="CP9" s="135">
        <f ca="1">PL!CP28</f>
        <v>960376.11836285936</v>
      </c>
      <c r="CQ9" s="135">
        <f ca="1">PL!CQ28</f>
        <v>970887.34566109045</v>
      </c>
      <c r="CR9" s="135">
        <f ca="1">PL!CR28</f>
        <v>981392.88187692908</v>
      </c>
      <c r="CS9" s="135">
        <f ca="1">PL!CS28</f>
        <v>991904.80055695679</v>
      </c>
      <c r="CT9" s="135">
        <f ca="1">PL!CT28</f>
        <v>1002423.1687691206</v>
      </c>
      <c r="CU9" s="135">
        <f ca="1">PL!CU28</f>
        <v>1012948.0536212601</v>
      </c>
      <c r="CV9" s="135">
        <f ca="1">PL!CV28</f>
        <v>1023718.4624806058</v>
      </c>
      <c r="CW9" s="135">
        <f ca="1">PL!CW28</f>
        <v>1034260.0167924677</v>
      </c>
      <c r="CX9" s="135">
        <f ca="1">PL!CX28</f>
        <v>1044808.2899366787</v>
      </c>
      <c r="CY9" s="135">
        <f ca="1">PL!CY28</f>
        <v>1055363.3491976196</v>
      </c>
      <c r="CZ9" s="135">
        <f ca="1">PL!CZ28</f>
        <v>1065925.2619016645</v>
      </c>
      <c r="DA9" s="135">
        <f ca="1">PL!DA28</f>
        <v>1076494.0954175997</v>
      </c>
      <c r="DB9" s="314">
        <f t="shared" ref="DB9" ca="1" si="7">SUM(CP9:DA9)</f>
        <v>12220501.844574854</v>
      </c>
    </row>
    <row r="10" spans="2:106">
      <c r="B10" s="308" t="s">
        <v>36</v>
      </c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314"/>
      <c r="P10" s="135"/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314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314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314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314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314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314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314"/>
    </row>
    <row r="11" spans="2:106">
      <c r="B11" s="308" t="s">
        <v>37</v>
      </c>
      <c r="C11" s="135">
        <f ca="1">CapEx!D25</f>
        <v>0</v>
      </c>
      <c r="D11" s="135">
        <f ca="1">CapEx!E25</f>
        <v>0</v>
      </c>
      <c r="E11" s="135">
        <f ca="1">CapEx!F25</f>
        <v>1666.666666666667</v>
      </c>
      <c r="F11" s="135">
        <f ca="1">CapEx!G25</f>
        <v>1680.5555555555559</v>
      </c>
      <c r="G11" s="135">
        <f ca="1">CapEx!H25</f>
        <v>1694.4444444444448</v>
      </c>
      <c r="H11" s="135">
        <f ca="1">CapEx!I25</f>
        <v>1708.3333333333337</v>
      </c>
      <c r="I11" s="135">
        <f ca="1">CapEx!J25</f>
        <v>1722.2222222222226</v>
      </c>
      <c r="J11" s="135">
        <f ca="1">CapEx!K25</f>
        <v>1736.1111111111113</v>
      </c>
      <c r="K11" s="135">
        <f ca="1">CapEx!L25</f>
        <v>1750.0000000000002</v>
      </c>
      <c r="L11" s="135">
        <f ca="1">CapEx!M25</f>
        <v>1763.8888888888891</v>
      </c>
      <c r="M11" s="135">
        <f ca="1">CapEx!N25</f>
        <v>1777.7777777777781</v>
      </c>
      <c r="N11" s="135">
        <f ca="1">CapEx!O25</f>
        <v>1791.666666666667</v>
      </c>
      <c r="O11" s="314">
        <f t="shared" ca="1" si="0"/>
        <v>17291.666666666668</v>
      </c>
      <c r="P11" s="135">
        <f ca="1">CapEx!Q25</f>
        <v>1805.5555555555559</v>
      </c>
      <c r="Q11" s="135">
        <f ca="1">CapEx!R25</f>
        <v>1819.4444444444448</v>
      </c>
      <c r="R11" s="135">
        <f ca="1">CapEx!S25</f>
        <v>1833.3333333333337</v>
      </c>
      <c r="S11" s="135">
        <f ca="1">CapEx!T25</f>
        <v>1847.5000000000002</v>
      </c>
      <c r="T11" s="135">
        <f ca="1">CapEx!U25</f>
        <v>1861.666666666667</v>
      </c>
      <c r="U11" s="135">
        <f ca="1">CapEx!V25</f>
        <v>1875.8333333333337</v>
      </c>
      <c r="V11" s="135">
        <f ca="1">CapEx!W25</f>
        <v>10223.333333333334</v>
      </c>
      <c r="W11" s="135">
        <f ca="1">CapEx!X25</f>
        <v>10292.777777777779</v>
      </c>
      <c r="X11" s="135">
        <f ca="1">CapEx!Y25</f>
        <v>10362.222222222223</v>
      </c>
      <c r="Y11" s="135">
        <f ca="1">CapEx!Z25</f>
        <v>10431.666666666668</v>
      </c>
      <c r="Z11" s="135">
        <f ca="1">CapEx!AA25</f>
        <v>10501.111111111111</v>
      </c>
      <c r="AA11" s="135">
        <f ca="1">CapEx!AB25</f>
        <v>10570.555555555557</v>
      </c>
      <c r="AB11" s="314">
        <f t="shared" ref="AB11:AB13" ca="1" si="8">SUM(P11:AA11)</f>
        <v>73425.000000000015</v>
      </c>
      <c r="AC11" s="135">
        <f ca="1">CapEx!AD25</f>
        <v>10640</v>
      </c>
      <c r="AD11" s="135">
        <f ca="1">CapEx!AE25</f>
        <v>10709.444444444445</v>
      </c>
      <c r="AE11" s="135">
        <f ca="1">CapEx!AF25</f>
        <v>10778.888888888889</v>
      </c>
      <c r="AF11" s="135">
        <f ca="1">CapEx!AG25</f>
        <v>10848.333333333334</v>
      </c>
      <c r="AG11" s="135">
        <f ca="1">CapEx!AH25</f>
        <v>10917.777777777779</v>
      </c>
      <c r="AH11" s="135">
        <f ca="1">CapEx!AI25</f>
        <v>10987.222222222223</v>
      </c>
      <c r="AI11" s="135">
        <f ca="1">CapEx!AJ25</f>
        <v>11056.666666666668</v>
      </c>
      <c r="AJ11" s="135">
        <f ca="1">CapEx!AK25</f>
        <v>11127.5</v>
      </c>
      <c r="AK11" s="135">
        <f ca="1">CapEx!AL25</f>
        <v>11198.333333333334</v>
      </c>
      <c r="AL11" s="135">
        <f ca="1">CapEx!AM25</f>
        <v>11269.166666666668</v>
      </c>
      <c r="AM11" s="135">
        <f ca="1">CapEx!AN25</f>
        <v>11340</v>
      </c>
      <c r="AN11" s="135">
        <f ca="1">CapEx!AO25</f>
        <v>11410.833333333334</v>
      </c>
      <c r="AO11" s="314">
        <f t="shared" ref="AO11:AO13" ca="1" si="9">SUM(AC11:AN11)</f>
        <v>132284.16666666669</v>
      </c>
      <c r="AP11" s="135">
        <f ca="1">CapEx!AQ25</f>
        <v>11481.666666666668</v>
      </c>
      <c r="AQ11" s="135">
        <f ca="1">CapEx!AR25</f>
        <v>11552.5</v>
      </c>
      <c r="AR11" s="135">
        <f ca="1">CapEx!AS25</f>
        <v>11623.333333333334</v>
      </c>
      <c r="AS11" s="135">
        <f ca="1">CapEx!AT25</f>
        <v>11694.166666666668</v>
      </c>
      <c r="AT11" s="135">
        <f ca="1">CapEx!AU25</f>
        <v>11765</v>
      </c>
      <c r="AU11" s="135">
        <f ca="1">CapEx!AV25</f>
        <v>11835.833333333334</v>
      </c>
      <c r="AV11" s="135">
        <f ca="1">CapEx!AW25</f>
        <v>11906.666666666668</v>
      </c>
      <c r="AW11" s="135">
        <f ca="1">CapEx!AX25</f>
        <v>11978.916666666668</v>
      </c>
      <c r="AX11" s="135">
        <f ca="1">CapEx!AY25</f>
        <v>12051.166666666668</v>
      </c>
      <c r="AY11" s="135">
        <f ca="1">CapEx!AZ25</f>
        <v>12123.416666666668</v>
      </c>
      <c r="AZ11" s="135">
        <f ca="1">CapEx!BA25</f>
        <v>12195.666666666668</v>
      </c>
      <c r="BA11" s="135">
        <f ca="1">CapEx!BB25</f>
        <v>12267.916666666668</v>
      </c>
      <c r="BB11" s="314">
        <f t="shared" ref="BB11:BB13" ca="1" si="10">SUM(AP11:BA11)</f>
        <v>142476.25000000003</v>
      </c>
      <c r="BC11" s="135">
        <f ca="1">CapEx!BD25</f>
        <v>45673.5</v>
      </c>
      <c r="BD11" s="135">
        <f ca="1">CapEx!BE25</f>
        <v>45951.277777777781</v>
      </c>
      <c r="BE11" s="135">
        <f ca="1">CapEx!BF25</f>
        <v>46229.055555555562</v>
      </c>
      <c r="BF11" s="135">
        <f ca="1">CapEx!BG25</f>
        <v>46506.833333333343</v>
      </c>
      <c r="BG11" s="135">
        <f ca="1">CapEx!BH25</f>
        <v>46784.611111111109</v>
      </c>
      <c r="BH11" s="135">
        <f ca="1">CapEx!BI25</f>
        <v>47062.388888888891</v>
      </c>
      <c r="BI11" s="135">
        <f ca="1">CapEx!BJ25</f>
        <v>47340.166666666672</v>
      </c>
      <c r="BJ11" s="135">
        <f ca="1">CapEx!BK25</f>
        <v>47617.944444444453</v>
      </c>
      <c r="BK11" s="135">
        <f ca="1">CapEx!BL25</f>
        <v>47895.722222222219</v>
      </c>
      <c r="BL11" s="135">
        <f ca="1">CapEx!BM25</f>
        <v>48173.5</v>
      </c>
      <c r="BM11" s="135">
        <f ca="1">CapEx!BN25</f>
        <v>48451.277777777781</v>
      </c>
      <c r="BN11" s="135">
        <f ca="1">CapEx!BO25</f>
        <v>48729.055555555562</v>
      </c>
      <c r="BO11" s="314">
        <f t="shared" ref="BO11:BO13" ca="1" si="11">SUM(BC11:BN11)</f>
        <v>566415.33333333326</v>
      </c>
      <c r="BP11" s="135">
        <f ca="1">CapEx!BQ25</f>
        <v>49006.833333333343</v>
      </c>
      <c r="BQ11" s="135">
        <f ca="1">CapEx!BR25</f>
        <v>49290.166666666672</v>
      </c>
      <c r="BR11" s="135">
        <f ca="1">CapEx!BS25</f>
        <v>47906.833333333336</v>
      </c>
      <c r="BS11" s="135">
        <f ca="1">CapEx!BT25</f>
        <v>48176.277777777781</v>
      </c>
      <c r="BT11" s="135">
        <f ca="1">CapEx!BU25</f>
        <v>48445.722222222219</v>
      </c>
      <c r="BU11" s="135">
        <f ca="1">CapEx!BV25</f>
        <v>48715.166666666672</v>
      </c>
      <c r="BV11" s="135">
        <f ca="1">CapEx!BW25</f>
        <v>48984.611111111117</v>
      </c>
      <c r="BW11" s="135">
        <f ca="1">CapEx!BX25</f>
        <v>49254.055555555555</v>
      </c>
      <c r="BX11" s="135">
        <f ca="1">CapEx!BY25</f>
        <v>49523.5</v>
      </c>
      <c r="BY11" s="135">
        <f ca="1">CapEx!BZ25</f>
        <v>49792.944444444453</v>
      </c>
      <c r="BZ11" s="135">
        <f ca="1">CapEx!CA25</f>
        <v>50062.388888888891</v>
      </c>
      <c r="CA11" s="135">
        <f ca="1">CapEx!CB25</f>
        <v>50331.833333333336</v>
      </c>
      <c r="CB11" s="314">
        <f t="shared" ref="CB11:CB13" ca="1" si="12">SUM(BP11:CA11)</f>
        <v>589490.33333333337</v>
      </c>
      <c r="CC11" s="135">
        <f ca="1">CapEx!CD25</f>
        <v>50601.277777777781</v>
      </c>
      <c r="CD11" s="135">
        <f ca="1">CapEx!CE25</f>
        <v>50876.388888888891</v>
      </c>
      <c r="CE11" s="135">
        <f ca="1">CapEx!CF25</f>
        <v>51151.500000000007</v>
      </c>
      <c r="CF11" s="135">
        <f ca="1">CapEx!CG25</f>
        <v>51426.333333333343</v>
      </c>
      <c r="CG11" s="135">
        <f ca="1">CapEx!CH25</f>
        <v>51701.166666666672</v>
      </c>
      <c r="CH11" s="135">
        <f ca="1">CapEx!CI25</f>
        <v>51976.000000000007</v>
      </c>
      <c r="CI11" s="135">
        <f ca="1">CapEx!CJ25</f>
        <v>43917.500000000007</v>
      </c>
      <c r="CJ11" s="135">
        <f ca="1">CapEx!CK25</f>
        <v>44137.055555555562</v>
      </c>
      <c r="CK11" s="135">
        <f ca="1">CapEx!CL25</f>
        <v>44356.611111111117</v>
      </c>
      <c r="CL11" s="135">
        <f ca="1">CapEx!CM25</f>
        <v>44576.166666666672</v>
      </c>
      <c r="CM11" s="135">
        <f ca="1">CapEx!CN25</f>
        <v>44795.722222222226</v>
      </c>
      <c r="CN11" s="135">
        <f ca="1">CapEx!CO25</f>
        <v>45015.277777777781</v>
      </c>
      <c r="CO11" s="314">
        <f t="shared" ref="CO11:CO13" ca="1" si="13">SUM(CC11:CN11)</f>
        <v>574531</v>
      </c>
      <c r="CP11" s="135">
        <f ca="1">CapEx!CQ25</f>
        <v>45234.833333333336</v>
      </c>
      <c r="CQ11" s="135">
        <f ca="1">CapEx!CR25</f>
        <v>45460.168888888889</v>
      </c>
      <c r="CR11" s="135">
        <f ca="1">CapEx!CS25</f>
        <v>45685.50444444445</v>
      </c>
      <c r="CS11" s="135">
        <f ca="1">CapEx!CT25</f>
        <v>45910.840000000004</v>
      </c>
      <c r="CT11" s="135">
        <f ca="1">CapEx!CU25</f>
        <v>46136.175555555565</v>
      </c>
      <c r="CU11" s="135">
        <f ca="1">CapEx!CV25</f>
        <v>46361.511111111118</v>
      </c>
      <c r="CV11" s="135">
        <f ca="1">CapEx!CW25</f>
        <v>46586.846666666672</v>
      </c>
      <c r="CW11" s="135">
        <f ca="1">CapEx!CX25</f>
        <v>46810.793333333342</v>
      </c>
      <c r="CX11" s="135">
        <f ca="1">CapEx!CY25</f>
        <v>47034.740000000013</v>
      </c>
      <c r="CY11" s="135">
        <f ca="1">CapEx!CZ25</f>
        <v>47258.686666666676</v>
      </c>
      <c r="CZ11" s="135">
        <f ca="1">CapEx!DA25</f>
        <v>47482.633333333339</v>
      </c>
      <c r="DA11" s="135">
        <f ca="1">CapEx!DB25</f>
        <v>47706.580000000009</v>
      </c>
      <c r="DB11" s="314">
        <f t="shared" ref="DB11:DB13" ca="1" si="14">SUM(CP11:DA11)</f>
        <v>557669.31333333335</v>
      </c>
    </row>
    <row r="12" spans="2:106">
      <c r="B12" s="308" t="s">
        <v>38</v>
      </c>
      <c r="C12" s="135">
        <f>-PL!C20</f>
        <v>0</v>
      </c>
      <c r="D12" s="135">
        <f ca="1">-PL!D20</f>
        <v>-500</v>
      </c>
      <c r="E12" s="135">
        <f ca="1">-PL!E20</f>
        <v>-279.77777777777783</v>
      </c>
      <c r="F12" s="135">
        <f ca="1">-PL!F20</f>
        <v>-218.68259259259261</v>
      </c>
      <c r="G12" s="135">
        <f ca="1">-PL!G20</f>
        <v>-153.32438179012345</v>
      </c>
      <c r="H12" s="135">
        <f ca="1">-PL!H20</f>
        <v>-100.32408372247941</v>
      </c>
      <c r="I12" s="135">
        <f ca="1">-PL!I20</f>
        <v>-59.691451998516179</v>
      </c>
      <c r="J12" s="135">
        <f ca="1">-PL!J20</f>
        <v>-31.436351337702892</v>
      </c>
      <c r="K12" s="135">
        <f ca="1">-PL!K20</f>
        <v>-15.568757743994384</v>
      </c>
      <c r="L12" s="135">
        <f ca="1">-PL!L20</f>
        <v>-12.098758680774536</v>
      </c>
      <c r="M12" s="135">
        <f ca="1">-PL!M20</f>
        <v>-21.03655324687205</v>
      </c>
      <c r="N12" s="135">
        <f ca="1">-PL!N20</f>
        <v>-42.392452353652551</v>
      </c>
      <c r="O12" s="314">
        <f t="shared" ca="1" si="0"/>
        <v>-1434.3331612444861</v>
      </c>
      <c r="P12" s="135">
        <f ca="1">-PL!P20</f>
        <v>-76.17687890318804</v>
      </c>
      <c r="Q12" s="135">
        <f ca="1">-PL!Q20</f>
        <v>-1511.2892568563957</v>
      </c>
      <c r="R12" s="135">
        <f ca="1">-PL!R20</f>
        <v>-1195.2365299318883</v>
      </c>
      <c r="S12" s="135">
        <f ca="1">-PL!S20</f>
        <v>-911.11175499396268</v>
      </c>
      <c r="T12" s="135">
        <f ca="1">-PL!T20</f>
        <v>-644.64497527022695</v>
      </c>
      <c r="U12" s="135">
        <f ca="1">-PL!U20</f>
        <v>-396.18103805023537</v>
      </c>
      <c r="V12" s="135">
        <f ca="1">-PL!V20</f>
        <v>-165.73272514624321</v>
      </c>
      <c r="W12" s="135">
        <f ca="1">-PL!W20</f>
        <v>-394.03968134835486</v>
      </c>
      <c r="X12" s="135">
        <f ca="1">-PL!X20</f>
        <v>-634.07858315482315</v>
      </c>
      <c r="Y12" s="135">
        <f ca="1">-PL!Y20</f>
        <v>-849.77296593073095</v>
      </c>
      <c r="Z12" s="135">
        <f ca="1">-PL!Z20</f>
        <v>-1090.2262144755616</v>
      </c>
      <c r="AA12" s="135">
        <f ca="1">-PL!AA20</f>
        <v>-1355.4398215551325</v>
      </c>
      <c r="AB12" s="314">
        <f t="shared" ca="1" si="8"/>
        <v>-9223.9304256167434</v>
      </c>
      <c r="AC12" s="135">
        <f ca="1">-PL!AC20</f>
        <v>-1645.4154346781741</v>
      </c>
      <c r="AD12" s="135">
        <f ca="1">-PL!AD20</f>
        <v>-1962.1148561056552</v>
      </c>
      <c r="AE12" s="135">
        <f ca="1">-PL!AE20</f>
        <v>-2295.7449428610848</v>
      </c>
      <c r="AF12" s="135">
        <f ca="1">-PL!AF20</f>
        <v>-2657.7167606584394</v>
      </c>
      <c r="AG12" s="135">
        <f ca="1">-PL!AG20</f>
        <v>-3048.0325393616863</v>
      </c>
      <c r="AH12" s="135">
        <f ca="1">-PL!AH20</f>
        <v>-3466.6946859706136</v>
      </c>
      <c r="AI12" s="135">
        <f ca="1">-PL!AI20</f>
        <v>-3913.7057846347639</v>
      </c>
      <c r="AJ12" s="135">
        <f ca="1">-PL!AJ20</f>
        <v>-4451.3662100430474</v>
      </c>
      <c r="AK12" s="135">
        <f ca="1">-PL!AK20</f>
        <v>-5019.5851461124857</v>
      </c>
      <c r="AL12" s="135">
        <f ca="1">-PL!AL20</f>
        <v>-5618.9812257901804</v>
      </c>
      <c r="AM12" s="135">
        <f ca="1">-PL!AM20</f>
        <v>-6249.5581480139272</v>
      </c>
      <c r="AN12" s="135">
        <f ca="1">-PL!AN20</f>
        <v>-6911.3198065786701</v>
      </c>
      <c r="AO12" s="314">
        <f t="shared" ca="1" si="9"/>
        <v>-47240.235540808731</v>
      </c>
      <c r="AP12" s="135">
        <f ca="1">-PL!AP20</f>
        <v>-7604.270290159614</v>
      </c>
      <c r="AQ12" s="135">
        <f ca="1">-PL!AQ20</f>
        <v>-14461.391243447682</v>
      </c>
      <c r="AR12" s="135">
        <f ca="1">-PL!AR20</f>
        <v>-14610.910560577844</v>
      </c>
      <c r="AS12" s="135">
        <f ca="1">-PL!AS20</f>
        <v>-14794.058729458831</v>
      </c>
      <c r="AT12" s="135">
        <f ca="1">-PL!AT20</f>
        <v>-15010.836832155821</v>
      </c>
      <c r="AU12" s="135">
        <f ca="1">-PL!AU20</f>
        <v>-15261.246160914314</v>
      </c>
      <c r="AV12" s="135">
        <f ca="1">-PL!AV20</f>
        <v>-15545.288218166899</v>
      </c>
      <c r="AW12" s="135">
        <f ca="1">-PL!AW20</f>
        <v>-15968.13482148227</v>
      </c>
      <c r="AX12" s="135">
        <f ca="1">-PL!AX20</f>
        <v>-16427.478787224005</v>
      </c>
      <c r="AY12" s="135">
        <f ca="1">-PL!AY20</f>
        <v>-16923.950336204205</v>
      </c>
      <c r="AZ12" s="135">
        <f ca="1">-PL!AZ20</f>
        <v>-17457.552489843492</v>
      </c>
      <c r="BA12" s="135">
        <f ca="1">-PL!BA20</f>
        <v>-18028.288501609884</v>
      </c>
      <c r="BB12" s="314">
        <f t="shared" ca="1" si="10"/>
        <v>-182093.40697124481</v>
      </c>
      <c r="BC12" s="135">
        <f ca="1">-PL!BC20</f>
        <v>-18636.16185703767</v>
      </c>
      <c r="BD12" s="135">
        <f ca="1">-PL!BD20</f>
        <v>-19863.414641486645</v>
      </c>
      <c r="BE12" s="135">
        <f ca="1">-PL!BE20</f>
        <v>-21080.332100321069</v>
      </c>
      <c r="BF12" s="135">
        <f ca="1">-PL!BF20</f>
        <v>-22341.824552366215</v>
      </c>
      <c r="BG12" s="135">
        <f ca="1">-PL!BG20</f>
        <v>-23647.900182059904</v>
      </c>
      <c r="BH12" s="135">
        <f ca="1">-PL!BH20</f>
        <v>-24998.567452433668</v>
      </c>
      <c r="BI12" s="135">
        <f ca="1">-PL!BI20</f>
        <v>-26393.835105163893</v>
      </c>
      <c r="BJ12" s="135">
        <f ca="1">-PL!BJ20</f>
        <v>-27834.144158740313</v>
      </c>
      <c r="BK12" s="135">
        <f ca="1">-PL!BK20</f>
        <v>-29319.083398548875</v>
      </c>
      <c r="BL12" s="135">
        <f ca="1">-PL!BL20</f>
        <v>-30848.662405224863</v>
      </c>
      <c r="BM12" s="135">
        <f ca="1">-PL!BM20</f>
        <v>-32422.891038342223</v>
      </c>
      <c r="BN12" s="135">
        <f ca="1">-PL!BN20</f>
        <v>-34041.779436473465</v>
      </c>
      <c r="BO12" s="314">
        <f t="shared" ca="1" si="11"/>
        <v>-311428.59632819879</v>
      </c>
      <c r="BP12" s="135">
        <f ca="1">-PL!BP20</f>
        <v>-35705.338017251248</v>
      </c>
      <c r="BQ12" s="135">
        <f ca="1">-PL!BQ20</f>
        <v>-37606.64004091129</v>
      </c>
      <c r="BR12" s="135">
        <f ca="1">-PL!BR20</f>
        <v>-39542.459906466072</v>
      </c>
      <c r="BS12" s="135">
        <f ca="1">-PL!BS20</f>
        <v>-41516.122929452518</v>
      </c>
      <c r="BT12" s="135">
        <f ca="1">-PL!BT20</f>
        <v>-43529.015641615188</v>
      </c>
      <c r="BU12" s="135">
        <f ca="1">-PL!BU20</f>
        <v>-45581.150939690553</v>
      </c>
      <c r="BV12" s="135">
        <f ca="1">-PL!BV20</f>
        <v>-47672.541965600649</v>
      </c>
      <c r="BW12" s="135">
        <f ca="1">-PL!BW20</f>
        <v>-49803.773013666469</v>
      </c>
      <c r="BX12" s="135">
        <f ca="1">-PL!BX20</f>
        <v>-51974.29645616674</v>
      </c>
      <c r="BY12" s="135">
        <f ca="1">-PL!BY20</f>
        <v>-54184.126174638106</v>
      </c>
      <c r="BZ12" s="135">
        <f ca="1">-PL!BZ20</f>
        <v>-56433.276296194672</v>
      </c>
      <c r="CA12" s="135">
        <f ca="1">-PL!CA20</f>
        <v>-58721.761193614766</v>
      </c>
      <c r="CB12" s="314">
        <f t="shared" ca="1" si="12"/>
        <v>-562270.50257526827</v>
      </c>
      <c r="CC12" s="135">
        <f ca="1">-PL!CC20</f>
        <v>-61049.595485429258</v>
      </c>
      <c r="CD12" s="135">
        <f ca="1">-PL!CD20</f>
        <v>-63670.176770946862</v>
      </c>
      <c r="CE12" s="135">
        <f ca="1">-PL!CE20</f>
        <v>-66318.738635441274</v>
      </c>
      <c r="CF12" s="135">
        <f ca="1">-PL!CF20</f>
        <v>-68999.705974087949</v>
      </c>
      <c r="CG12" s="135">
        <f ca="1">-PL!CG20</f>
        <v>-71713.095682065206</v>
      </c>
      <c r="CH12" s="135">
        <f ca="1">-PL!CH20</f>
        <v>-74458.925087988333</v>
      </c>
      <c r="CI12" s="135">
        <f ca="1">-PL!CI20</f>
        <v>-77237.211723112487</v>
      </c>
      <c r="CJ12" s="135">
        <f ca="1">-PL!CJ20</f>
        <v>-80041.717885915903</v>
      </c>
      <c r="CK12" s="135">
        <f ca="1">-PL!CK20</f>
        <v>-82878.661119772616</v>
      </c>
      <c r="CL12" s="135">
        <f ca="1">-PL!CL20</f>
        <v>-85748.05941025354</v>
      </c>
      <c r="CM12" s="135">
        <f ca="1">-PL!CM20</f>
        <v>-88649.930945661283</v>
      </c>
      <c r="CN12" s="135">
        <f ca="1">-PL!CN20</f>
        <v>-91584.294117142606</v>
      </c>
      <c r="CO12" s="314">
        <f t="shared" ca="1" si="13"/>
        <v>-912350.11283781729</v>
      </c>
      <c r="CP12" s="135">
        <f ca="1">-PL!CP20</f>
        <v>-94551.167518801987</v>
      </c>
      <c r="CQ12" s="135">
        <f ca="1">-PL!CQ20</f>
        <v>-97860.296736987206</v>
      </c>
      <c r="CR12" s="135">
        <f ca="1">-PL!CR20</f>
        <v>-101189.16578548714</v>
      </c>
      <c r="CS12" s="135">
        <f ca="1">-PL!CS20</f>
        <v>-104553.8044065584</v>
      </c>
      <c r="CT12" s="135">
        <f ca="1">-PL!CT20</f>
        <v>-107954.23387508158</v>
      </c>
      <c r="CU12" s="135">
        <f ca="1">-PL!CU20</f>
        <v>-111390.47568949718</v>
      </c>
      <c r="CV12" s="135">
        <f ca="1">-PL!CV20</f>
        <v>-114862.5515719384</v>
      </c>
      <c r="CW12" s="135">
        <f ca="1">-PL!CW20</f>
        <v>-118371.27993576264</v>
      </c>
      <c r="CX12" s="135">
        <f ca="1">-PL!CX20</f>
        <v>-121915.89330284864</v>
      </c>
      <c r="CY12" s="135">
        <f ca="1">-PL!CY20</f>
        <v>-125496.41406930424</v>
      </c>
      <c r="CZ12" s="135">
        <f ca="1">-PL!CZ20</f>
        <v>-129112.86485551855</v>
      </c>
      <c r="DA12" s="135">
        <f ca="1">-PL!DA20</f>
        <v>-132765.26850630189</v>
      </c>
      <c r="DB12" s="314">
        <f t="shared" ca="1" si="14"/>
        <v>-1360023.4162540878</v>
      </c>
    </row>
    <row r="13" spans="2:106">
      <c r="B13" s="308" t="s">
        <v>39</v>
      </c>
      <c r="C13" s="135">
        <f>PL!C21</f>
        <v>0</v>
      </c>
      <c r="D13" s="135">
        <f>PL!D21</f>
        <v>0</v>
      </c>
      <c r="E13" s="135">
        <f>PL!E21</f>
        <v>0</v>
      </c>
      <c r="F13" s="135">
        <f>PL!F21</f>
        <v>0</v>
      </c>
      <c r="G13" s="135">
        <f>PL!G21</f>
        <v>0</v>
      </c>
      <c r="H13" s="135">
        <f>PL!H21</f>
        <v>0</v>
      </c>
      <c r="I13" s="135">
        <f>PL!I21</f>
        <v>0</v>
      </c>
      <c r="J13" s="135">
        <f>PL!J21</f>
        <v>0</v>
      </c>
      <c r="K13" s="135">
        <f>PL!K21</f>
        <v>0</v>
      </c>
      <c r="L13" s="135">
        <f>PL!L21</f>
        <v>0</v>
      </c>
      <c r="M13" s="135">
        <f>PL!M21</f>
        <v>0</v>
      </c>
      <c r="N13" s="135">
        <f>PL!N21</f>
        <v>0</v>
      </c>
      <c r="O13" s="314">
        <f t="shared" si="0"/>
        <v>0</v>
      </c>
      <c r="P13" s="135">
        <f>PL!P21</f>
        <v>0</v>
      </c>
      <c r="Q13" s="135">
        <f>PL!Q21</f>
        <v>0</v>
      </c>
      <c r="R13" s="135">
        <f>PL!R21</f>
        <v>0</v>
      </c>
      <c r="S13" s="135">
        <f>PL!S21</f>
        <v>0</v>
      </c>
      <c r="T13" s="135">
        <f>PL!T21</f>
        <v>0</v>
      </c>
      <c r="U13" s="135">
        <f>PL!U21</f>
        <v>0</v>
      </c>
      <c r="V13" s="135">
        <f>PL!V21</f>
        <v>0</v>
      </c>
      <c r="W13" s="135">
        <f>PL!W21</f>
        <v>0</v>
      </c>
      <c r="X13" s="135">
        <f>PL!X21</f>
        <v>0</v>
      </c>
      <c r="Y13" s="135">
        <f>PL!Y21</f>
        <v>0</v>
      </c>
      <c r="Z13" s="135">
        <f>PL!Z21</f>
        <v>0</v>
      </c>
      <c r="AA13" s="135">
        <f>PL!AA21</f>
        <v>0</v>
      </c>
      <c r="AB13" s="314">
        <f t="shared" si="8"/>
        <v>0</v>
      </c>
      <c r="AC13" s="135">
        <f>PL!AC21</f>
        <v>0</v>
      </c>
      <c r="AD13" s="135">
        <f>PL!AD21</f>
        <v>0</v>
      </c>
      <c r="AE13" s="135">
        <f>PL!AE21</f>
        <v>0</v>
      </c>
      <c r="AF13" s="135">
        <f>PL!AF21</f>
        <v>0</v>
      </c>
      <c r="AG13" s="135">
        <f>PL!AG21</f>
        <v>0</v>
      </c>
      <c r="AH13" s="135">
        <f>PL!AH21</f>
        <v>0</v>
      </c>
      <c r="AI13" s="135">
        <f>PL!AI21</f>
        <v>0</v>
      </c>
      <c r="AJ13" s="135">
        <f>PL!AJ21</f>
        <v>0</v>
      </c>
      <c r="AK13" s="135">
        <f>PL!AK21</f>
        <v>0</v>
      </c>
      <c r="AL13" s="135">
        <f>PL!AL21</f>
        <v>0</v>
      </c>
      <c r="AM13" s="135">
        <f>PL!AM21</f>
        <v>0</v>
      </c>
      <c r="AN13" s="135">
        <f>PL!AN21</f>
        <v>0</v>
      </c>
      <c r="AO13" s="314">
        <f t="shared" si="9"/>
        <v>0</v>
      </c>
      <c r="AP13" s="135">
        <f>PL!AP21</f>
        <v>0</v>
      </c>
      <c r="AQ13" s="135">
        <f>PL!AQ21</f>
        <v>0</v>
      </c>
      <c r="AR13" s="135">
        <f>PL!AR21</f>
        <v>0</v>
      </c>
      <c r="AS13" s="135">
        <f>PL!AS21</f>
        <v>0</v>
      </c>
      <c r="AT13" s="135">
        <f>PL!AT21</f>
        <v>0</v>
      </c>
      <c r="AU13" s="135">
        <f>PL!AU21</f>
        <v>0</v>
      </c>
      <c r="AV13" s="135">
        <f>PL!AV21</f>
        <v>0</v>
      </c>
      <c r="AW13" s="135">
        <f>PL!AW21</f>
        <v>0</v>
      </c>
      <c r="AX13" s="135">
        <f>PL!AX21</f>
        <v>0</v>
      </c>
      <c r="AY13" s="135">
        <f>PL!AY21</f>
        <v>0</v>
      </c>
      <c r="AZ13" s="135">
        <f>PL!AZ21</f>
        <v>0</v>
      </c>
      <c r="BA13" s="135">
        <f>PL!BA21</f>
        <v>0</v>
      </c>
      <c r="BB13" s="314">
        <f t="shared" si="10"/>
        <v>0</v>
      </c>
      <c r="BC13" s="135">
        <f>PL!BC21</f>
        <v>0</v>
      </c>
      <c r="BD13" s="135">
        <f>PL!BD21</f>
        <v>0</v>
      </c>
      <c r="BE13" s="135">
        <f>PL!BE21</f>
        <v>0</v>
      </c>
      <c r="BF13" s="135">
        <f>PL!BF21</f>
        <v>0</v>
      </c>
      <c r="BG13" s="135">
        <f>PL!BG21</f>
        <v>0</v>
      </c>
      <c r="BH13" s="135">
        <f>PL!BH21</f>
        <v>0</v>
      </c>
      <c r="BI13" s="135">
        <f>PL!BI21</f>
        <v>0</v>
      </c>
      <c r="BJ13" s="135">
        <f>PL!BJ21</f>
        <v>0</v>
      </c>
      <c r="BK13" s="135">
        <f>PL!BK21</f>
        <v>0</v>
      </c>
      <c r="BL13" s="135">
        <f>PL!BL21</f>
        <v>0</v>
      </c>
      <c r="BM13" s="135">
        <f>PL!BM21</f>
        <v>0</v>
      </c>
      <c r="BN13" s="135">
        <f>PL!BN21</f>
        <v>0</v>
      </c>
      <c r="BO13" s="314">
        <f t="shared" si="11"/>
        <v>0</v>
      </c>
      <c r="BP13" s="135">
        <f>PL!BP21</f>
        <v>0</v>
      </c>
      <c r="BQ13" s="135">
        <f>PL!BQ21</f>
        <v>0</v>
      </c>
      <c r="BR13" s="135">
        <f>PL!BR21</f>
        <v>0</v>
      </c>
      <c r="BS13" s="135">
        <f>PL!BS21</f>
        <v>0</v>
      </c>
      <c r="BT13" s="135">
        <f>PL!BT21</f>
        <v>0</v>
      </c>
      <c r="BU13" s="135">
        <f>PL!BU21</f>
        <v>0</v>
      </c>
      <c r="BV13" s="135">
        <f>PL!BV21</f>
        <v>0</v>
      </c>
      <c r="BW13" s="135">
        <f>PL!BW21</f>
        <v>0</v>
      </c>
      <c r="BX13" s="135">
        <f>PL!BX21</f>
        <v>0</v>
      </c>
      <c r="BY13" s="135">
        <f>PL!BY21</f>
        <v>0</v>
      </c>
      <c r="BZ13" s="135">
        <f>PL!BZ21</f>
        <v>0</v>
      </c>
      <c r="CA13" s="135">
        <f>PL!CA21</f>
        <v>0</v>
      </c>
      <c r="CB13" s="314">
        <f t="shared" si="12"/>
        <v>0</v>
      </c>
      <c r="CC13" s="135">
        <f>PL!CC21</f>
        <v>0</v>
      </c>
      <c r="CD13" s="135">
        <f>PL!CD21</f>
        <v>0</v>
      </c>
      <c r="CE13" s="135">
        <f>PL!CE21</f>
        <v>0</v>
      </c>
      <c r="CF13" s="135">
        <f>PL!CF21</f>
        <v>0</v>
      </c>
      <c r="CG13" s="135">
        <f>PL!CG21</f>
        <v>0</v>
      </c>
      <c r="CH13" s="135">
        <f>PL!CH21</f>
        <v>0</v>
      </c>
      <c r="CI13" s="135">
        <f>PL!CI21</f>
        <v>0</v>
      </c>
      <c r="CJ13" s="135">
        <f>PL!CJ21</f>
        <v>0</v>
      </c>
      <c r="CK13" s="135">
        <f>PL!CK21</f>
        <v>0</v>
      </c>
      <c r="CL13" s="135">
        <f>PL!CL21</f>
        <v>0</v>
      </c>
      <c r="CM13" s="135">
        <f>PL!CM21</f>
        <v>0</v>
      </c>
      <c r="CN13" s="135">
        <f>PL!CN21</f>
        <v>0</v>
      </c>
      <c r="CO13" s="314">
        <f t="shared" si="13"/>
        <v>0</v>
      </c>
      <c r="CP13" s="135">
        <f>PL!CP21</f>
        <v>0</v>
      </c>
      <c r="CQ13" s="135">
        <f>PL!CQ21</f>
        <v>0</v>
      </c>
      <c r="CR13" s="135">
        <f>PL!CR21</f>
        <v>0</v>
      </c>
      <c r="CS13" s="135">
        <f>PL!CS21</f>
        <v>0</v>
      </c>
      <c r="CT13" s="135">
        <f>PL!CT21</f>
        <v>0</v>
      </c>
      <c r="CU13" s="135">
        <f>PL!CU21</f>
        <v>0</v>
      </c>
      <c r="CV13" s="135">
        <f>PL!CV21</f>
        <v>0</v>
      </c>
      <c r="CW13" s="135">
        <f>PL!CW21</f>
        <v>0</v>
      </c>
      <c r="CX13" s="135">
        <f>PL!CX21</f>
        <v>0</v>
      </c>
      <c r="CY13" s="135">
        <f>PL!CY21</f>
        <v>0</v>
      </c>
      <c r="CZ13" s="135">
        <f>PL!CZ21</f>
        <v>0</v>
      </c>
      <c r="DA13" s="135">
        <f>PL!DA21</f>
        <v>0</v>
      </c>
      <c r="DB13" s="314">
        <f t="shared" si="14"/>
        <v>0</v>
      </c>
    </row>
    <row r="14" spans="2:106">
      <c r="B14" s="308" t="s">
        <v>40</v>
      </c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314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314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314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314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314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314"/>
      <c r="CC14" s="135"/>
      <c r="CD14" s="135"/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314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314"/>
    </row>
    <row r="15" spans="2:106">
      <c r="B15" s="309" t="s">
        <v>107</v>
      </c>
      <c r="C15" s="135">
        <f>BS!C7+BS!C9-BS!D7-BS!D9</f>
        <v>0</v>
      </c>
      <c r="D15" s="135">
        <f>BS!D7+BS!D9-BS!E7-BS!E9</f>
        <v>0</v>
      </c>
      <c r="E15" s="135">
        <f>BS!E7+BS!E9-BS!F7-BS!F9</f>
        <v>0</v>
      </c>
      <c r="F15" s="135">
        <f>BS!F7+BS!F9-BS!G7-BS!G9</f>
        <v>0</v>
      </c>
      <c r="G15" s="135">
        <f>BS!G7+BS!G9-BS!H7-BS!H9</f>
        <v>0</v>
      </c>
      <c r="H15" s="135">
        <f>BS!H7+BS!H9-BS!I7-BS!I9</f>
        <v>0</v>
      </c>
      <c r="I15" s="135">
        <f>BS!I7+BS!I9-BS!J7-BS!J9</f>
        <v>0</v>
      </c>
      <c r="J15" s="135">
        <f>BS!J7+BS!J9-BS!K7-BS!K9</f>
        <v>0</v>
      </c>
      <c r="K15" s="135">
        <f>BS!K7+BS!K9-BS!L7-BS!L9</f>
        <v>0</v>
      </c>
      <c r="L15" s="135">
        <f>BS!L7+BS!L9-BS!M7-BS!M9</f>
        <v>0</v>
      </c>
      <c r="M15" s="135">
        <f>BS!M7+BS!M9-BS!N7-BS!N9</f>
        <v>0</v>
      </c>
      <c r="N15" s="135">
        <f>BS!N7+BS!N9-BS!O7-BS!O9</f>
        <v>0</v>
      </c>
      <c r="O15" s="314">
        <f>SUM(C15:N15)</f>
        <v>0</v>
      </c>
      <c r="P15" s="135">
        <f>BS!P7+BS!P9-BS!Q7-BS!Q9</f>
        <v>0</v>
      </c>
      <c r="Q15" s="135">
        <f>BS!Q7+BS!Q9-BS!R7-BS!R9</f>
        <v>0</v>
      </c>
      <c r="R15" s="135">
        <f>BS!R7+BS!R9-BS!S7-BS!S9</f>
        <v>0</v>
      </c>
      <c r="S15" s="135">
        <f>BS!S7+BS!S9-BS!T7-BS!T9</f>
        <v>0</v>
      </c>
      <c r="T15" s="135">
        <f>BS!T7+BS!T9-BS!U7-BS!U9</f>
        <v>0</v>
      </c>
      <c r="U15" s="135">
        <f>BS!U7+BS!U9-BS!V7-BS!V9</f>
        <v>0</v>
      </c>
      <c r="V15" s="135">
        <f>BS!V7+BS!V9-BS!W7-BS!W9</f>
        <v>0</v>
      </c>
      <c r="W15" s="135">
        <f>BS!W7+BS!W9-BS!X7-BS!X9</f>
        <v>0</v>
      </c>
      <c r="X15" s="135">
        <f>BS!X7+BS!X9-BS!Y7-BS!Y9</f>
        <v>0</v>
      </c>
      <c r="Y15" s="135">
        <f>BS!Y7+BS!Y9-BS!Z7-BS!Z9</f>
        <v>0</v>
      </c>
      <c r="Z15" s="135">
        <f>BS!Z7+BS!Z9-BS!AA7-BS!AA9</f>
        <v>0</v>
      </c>
      <c r="AA15" s="135">
        <f>BS!AA7+BS!AA9-BS!AB7-BS!AB9</f>
        <v>0</v>
      </c>
      <c r="AB15" s="314">
        <f>SUM(P15:AA15)</f>
        <v>0</v>
      </c>
      <c r="AC15" s="135">
        <f>BS!AC7+BS!AC9-BS!AD7-BS!AD9</f>
        <v>0</v>
      </c>
      <c r="AD15" s="135">
        <f>BS!AD7+BS!AD9-BS!AE7-BS!AE9</f>
        <v>0</v>
      </c>
      <c r="AE15" s="135">
        <f>BS!AE7+BS!AE9-BS!AF7-BS!AF9</f>
        <v>0</v>
      </c>
      <c r="AF15" s="135">
        <f>BS!AF7+BS!AF9-BS!AG7-BS!AG9</f>
        <v>0</v>
      </c>
      <c r="AG15" s="135">
        <f>BS!AG7+BS!AG9-BS!AH7-BS!AH9</f>
        <v>0</v>
      </c>
      <c r="AH15" s="135">
        <f>BS!AH7+BS!AH9-BS!AI7-BS!AI9</f>
        <v>0</v>
      </c>
      <c r="AI15" s="135">
        <f>BS!AI7+BS!AI9-BS!AJ7-BS!AJ9</f>
        <v>0</v>
      </c>
      <c r="AJ15" s="135">
        <f>BS!AJ7+BS!AJ9-BS!AK7-BS!AK9</f>
        <v>0</v>
      </c>
      <c r="AK15" s="135">
        <f>BS!AK7+BS!AK9-BS!AL7-BS!AL9</f>
        <v>0</v>
      </c>
      <c r="AL15" s="135">
        <f>BS!AL7+BS!AL9-BS!AM7-BS!AM9</f>
        <v>0</v>
      </c>
      <c r="AM15" s="135">
        <f>BS!AM7+BS!AM9-BS!AN7-BS!AN9</f>
        <v>0</v>
      </c>
      <c r="AN15" s="135">
        <f>BS!AN7+BS!AN9-BS!AO7-BS!AO9</f>
        <v>0</v>
      </c>
      <c r="AO15" s="314">
        <f>SUM(AC15:AN15)</f>
        <v>0</v>
      </c>
      <c r="AP15" s="135">
        <f>BS!AP7+BS!AP9-BS!AQ7-BS!AQ9</f>
        <v>0</v>
      </c>
      <c r="AQ15" s="135">
        <f>BS!AQ7+BS!AQ9-BS!AR7-BS!AR9</f>
        <v>0</v>
      </c>
      <c r="AR15" s="135">
        <f>BS!AR7+BS!AR9-BS!AS7-BS!AS9</f>
        <v>0</v>
      </c>
      <c r="AS15" s="135">
        <f>BS!AS7+BS!AS9-BS!AT7-BS!AT9</f>
        <v>0</v>
      </c>
      <c r="AT15" s="135">
        <f>BS!AT7+BS!AT9-BS!AU7-BS!AU9</f>
        <v>0</v>
      </c>
      <c r="AU15" s="135">
        <f>BS!AU7+BS!AU9-BS!AV7-BS!AV9</f>
        <v>0</v>
      </c>
      <c r="AV15" s="135">
        <f>BS!AV7+BS!AV9-BS!AW7-BS!AW9</f>
        <v>0</v>
      </c>
      <c r="AW15" s="135">
        <f>BS!AW7+BS!AW9-BS!AX7-BS!AX9</f>
        <v>0</v>
      </c>
      <c r="AX15" s="135">
        <f>BS!AX7+BS!AX9-BS!AY7-BS!AY9</f>
        <v>0</v>
      </c>
      <c r="AY15" s="135">
        <f>BS!AY7+BS!AY9-BS!AZ7-BS!AZ9</f>
        <v>0</v>
      </c>
      <c r="AZ15" s="135">
        <f>BS!AZ7+BS!AZ9-BS!BA7-BS!BA9</f>
        <v>0</v>
      </c>
      <c r="BA15" s="135">
        <f>BS!BA7+BS!BA9-BS!BB7-BS!BB9</f>
        <v>0</v>
      </c>
      <c r="BB15" s="314">
        <f>SUM(AP15:BA15)</f>
        <v>0</v>
      </c>
      <c r="BC15" s="135">
        <f>BS!BC7+BS!BC9-BS!BD7-BS!BD9</f>
        <v>0</v>
      </c>
      <c r="BD15" s="135">
        <f>BS!BD7+BS!BD9-BS!BE7-BS!BE9</f>
        <v>0</v>
      </c>
      <c r="BE15" s="135">
        <f>BS!BE7+BS!BE9-BS!BF7-BS!BF9</f>
        <v>0</v>
      </c>
      <c r="BF15" s="135">
        <f>BS!BF7+BS!BF9-BS!BG7-BS!BG9</f>
        <v>0</v>
      </c>
      <c r="BG15" s="135">
        <f>BS!BG7+BS!BG9-BS!BH7-BS!BH9</f>
        <v>0</v>
      </c>
      <c r="BH15" s="135">
        <f>BS!BH7+BS!BH9-BS!BI7-BS!BI9</f>
        <v>0</v>
      </c>
      <c r="BI15" s="135">
        <f>BS!BI7+BS!BI9-BS!BJ7-BS!BJ9</f>
        <v>0</v>
      </c>
      <c r="BJ15" s="135">
        <f>BS!BJ7+BS!BJ9-BS!BK7-BS!BK9</f>
        <v>0</v>
      </c>
      <c r="BK15" s="135">
        <f>BS!BK7+BS!BK9-BS!BL7-BS!BL9</f>
        <v>0</v>
      </c>
      <c r="BL15" s="135">
        <f>BS!BL7+BS!BL9-BS!BM7-BS!BM9</f>
        <v>0</v>
      </c>
      <c r="BM15" s="135">
        <f>BS!BM7+BS!BM9-BS!BN7-BS!BN9</f>
        <v>0</v>
      </c>
      <c r="BN15" s="135">
        <f>BS!BN7+BS!BN9-BS!BO7-BS!BO9</f>
        <v>0</v>
      </c>
      <c r="BO15" s="314">
        <f>SUM(BC15:BN15)</f>
        <v>0</v>
      </c>
      <c r="BP15" s="135">
        <f>BS!BP7+BS!BP9-BS!BQ7-BS!BQ9</f>
        <v>0</v>
      </c>
      <c r="BQ15" s="135">
        <f>BS!BQ7+BS!BQ9-BS!BR7-BS!BR9</f>
        <v>0</v>
      </c>
      <c r="BR15" s="135">
        <f>BS!BR7+BS!BR9-BS!BS7-BS!BS9</f>
        <v>0</v>
      </c>
      <c r="BS15" s="135">
        <f>BS!BS7+BS!BS9-BS!BT7-BS!BT9</f>
        <v>0</v>
      </c>
      <c r="BT15" s="135">
        <f>BS!BT7+BS!BT9-BS!BU7-BS!BU9</f>
        <v>0</v>
      </c>
      <c r="BU15" s="135">
        <f>BS!BU7+BS!BU9-BS!BV7-BS!BV9</f>
        <v>0</v>
      </c>
      <c r="BV15" s="135">
        <f>BS!BV7+BS!BV9-BS!BW7-BS!BW9</f>
        <v>0</v>
      </c>
      <c r="BW15" s="135">
        <f>BS!BW7+BS!BW9-BS!BX7-BS!BX9</f>
        <v>0</v>
      </c>
      <c r="BX15" s="135">
        <f>BS!BX7+BS!BX9-BS!BY7-BS!BY9</f>
        <v>0</v>
      </c>
      <c r="BY15" s="135">
        <f>BS!BY7+BS!BY9-BS!BZ7-BS!BZ9</f>
        <v>0</v>
      </c>
      <c r="BZ15" s="135">
        <f>BS!BZ7+BS!BZ9-BS!CA7-BS!CA9</f>
        <v>0</v>
      </c>
      <c r="CA15" s="135">
        <f>BS!CA7+BS!CA9-BS!CB7-BS!CB9</f>
        <v>0</v>
      </c>
      <c r="CB15" s="314">
        <f>SUM(BP15:CA15)</f>
        <v>0</v>
      </c>
      <c r="CC15" s="135">
        <f>BS!CC7+BS!CC9-BS!CD7-BS!CD9</f>
        <v>0</v>
      </c>
      <c r="CD15" s="135">
        <f>BS!CD7+BS!CD9-BS!CE7-BS!CE9</f>
        <v>0</v>
      </c>
      <c r="CE15" s="135">
        <f>BS!CE7+BS!CE9-BS!CF7-BS!CF9</f>
        <v>0</v>
      </c>
      <c r="CF15" s="135">
        <f>BS!CF7+BS!CF9-BS!CG7-BS!CG9</f>
        <v>0</v>
      </c>
      <c r="CG15" s="135">
        <f>BS!CG7+BS!CG9-BS!CH7-BS!CH9</f>
        <v>0</v>
      </c>
      <c r="CH15" s="135">
        <f>BS!CH7+BS!CH9-BS!CI7-BS!CI9</f>
        <v>0</v>
      </c>
      <c r="CI15" s="135">
        <f>BS!CI7+BS!CI9-BS!CJ7-BS!CJ9</f>
        <v>0</v>
      </c>
      <c r="CJ15" s="135">
        <f>BS!CJ7+BS!CJ9-BS!CK7-BS!CK9</f>
        <v>0</v>
      </c>
      <c r="CK15" s="135">
        <f>BS!CK7+BS!CK9-BS!CL7-BS!CL9</f>
        <v>0</v>
      </c>
      <c r="CL15" s="135">
        <f>BS!CL7+BS!CL9-BS!CM7-BS!CM9</f>
        <v>0</v>
      </c>
      <c r="CM15" s="135">
        <f>BS!CM7+BS!CM9-BS!CN7-BS!CN9</f>
        <v>0</v>
      </c>
      <c r="CN15" s="135">
        <f>BS!CN7+BS!CN9-BS!CO7-BS!CO9</f>
        <v>0</v>
      </c>
      <c r="CO15" s="314">
        <f>SUM(CC15:CN15)</f>
        <v>0</v>
      </c>
      <c r="CP15" s="135">
        <f>BS!CP7+BS!CP9-BS!CQ7-BS!CQ9</f>
        <v>0</v>
      </c>
      <c r="CQ15" s="135">
        <f>BS!CQ7+BS!CQ9-BS!CR7-BS!CR9</f>
        <v>0</v>
      </c>
      <c r="CR15" s="135">
        <f>BS!CR7+BS!CR9-BS!CS7-BS!CS9</f>
        <v>0</v>
      </c>
      <c r="CS15" s="135">
        <f>BS!CS7+BS!CS9-BS!CT7-BS!CT9</f>
        <v>0</v>
      </c>
      <c r="CT15" s="135">
        <f>BS!CT7+BS!CT9-BS!CU7-BS!CU9</f>
        <v>0</v>
      </c>
      <c r="CU15" s="135">
        <f>BS!CU7+BS!CU9-BS!CV7-BS!CV9</f>
        <v>0</v>
      </c>
      <c r="CV15" s="135">
        <f>BS!CV7+BS!CV9-BS!CW7-BS!CW9</f>
        <v>0</v>
      </c>
      <c r="CW15" s="135">
        <f>BS!CW7+BS!CW9-BS!CX7-BS!CX9</f>
        <v>0</v>
      </c>
      <c r="CX15" s="135">
        <f>BS!CX7+BS!CX9-BS!CY7-BS!CY9</f>
        <v>0</v>
      </c>
      <c r="CY15" s="135">
        <f>BS!CY7+BS!CY9-BS!CZ7-BS!CZ9</f>
        <v>0</v>
      </c>
      <c r="CZ15" s="135">
        <f>BS!CZ7+BS!CZ9-BS!DA7-BS!DA9</f>
        <v>0</v>
      </c>
      <c r="DA15" s="135">
        <f>BS!DA7+BS!DA9-BS!DB7-BS!DB9</f>
        <v>0</v>
      </c>
      <c r="DB15" s="314">
        <f>SUM(CP15:DA15)</f>
        <v>0</v>
      </c>
    </row>
    <row r="16" spans="2:106">
      <c r="B16" s="309" t="s">
        <v>132</v>
      </c>
      <c r="C16" s="135">
        <f ca="1">BS!C8-BS!D8</f>
        <v>-4141.6666666666661</v>
      </c>
      <c r="D16" s="135">
        <f ca="1">BS!D8-BS!E8</f>
        <v>-4016.6666666666661</v>
      </c>
      <c r="E16" s="135">
        <f ca="1">BS!E8-BS!F8</f>
        <v>-6040.4722222222226</v>
      </c>
      <c r="F16" s="135">
        <f ca="1">BS!F8-BS!G8</f>
        <v>-5113.6713657407417</v>
      </c>
      <c r="G16" s="135">
        <f ca="1">BS!G8-BS!H8</f>
        <v>-4190.30013285108</v>
      </c>
      <c r="H16" s="135">
        <f ca="1">BS!H8-BS!I8</f>
        <v>-3266.1973792972422</v>
      </c>
      <c r="I16" s="135">
        <f ca="1">BS!I8-BS!J8</f>
        <v>-2341.3547717832189</v>
      </c>
      <c r="J16" s="135">
        <f ca="1">BS!J8-BS!K8</f>
        <v>-1415.7639639725821</v>
      </c>
      <c r="K16" s="135">
        <f ca="1">BS!K8-BS!L8</f>
        <v>-489.41659640815487</v>
      </c>
      <c r="L16" s="135">
        <f ca="1">BS!L8-BS!M8</f>
        <v>437.69570356842451</v>
      </c>
      <c r="M16" s="135">
        <f ca="1">BS!M8-BS!N8</f>
        <v>1365.5813218974254</v>
      </c>
      <c r="N16" s="135">
        <f ca="1">BS!N8-BS!O8</f>
        <v>2294.248657881828</v>
      </c>
      <c r="O16" s="314">
        <f ca="1">SUM(C16:N16)</f>
        <v>-26917.984082260897</v>
      </c>
      <c r="P16" s="135">
        <f ca="1">BS!P8-BS!Q8</f>
        <v>-4394.6272090649982</v>
      </c>
      <c r="Q16" s="135">
        <f ca="1">BS!Q8-BS!R8</f>
        <v>-3117.1489637824961</v>
      </c>
      <c r="R16" s="135">
        <f ca="1">BS!R8-BS!S8</f>
        <v>-746.85812034442642</v>
      </c>
      <c r="S16" s="135">
        <f ca="1">BS!S8-BS!T8</f>
        <v>598.94985405315674</v>
      </c>
      <c r="T16" s="135">
        <f ca="1">BS!T8-BS!U8</f>
        <v>1945.6213751672949</v>
      </c>
      <c r="U16" s="135">
        <f ca="1">BS!U8-BS!V8</f>
        <v>3293.2515322005929</v>
      </c>
      <c r="V16" s="135">
        <f ca="1">BS!V8-BS!W8</f>
        <v>14571.355048491705</v>
      </c>
      <c r="W16" s="135">
        <f ca="1">BS!W8-BS!X8</f>
        <v>14767.440565540068</v>
      </c>
      <c r="X16" s="135">
        <f ca="1">BS!X8-BS!Y8</f>
        <v>0</v>
      </c>
      <c r="Y16" s="135">
        <f ca="1">BS!Y8-BS!Z8</f>
        <v>0</v>
      </c>
      <c r="Z16" s="135">
        <f ca="1">BS!Z8-BS!AA8</f>
        <v>0</v>
      </c>
      <c r="AA16" s="135">
        <f ca="1">BS!AA8-BS!AB8</f>
        <v>0</v>
      </c>
      <c r="AB16" s="314">
        <f ca="1">SUM(P16:AA16)</f>
        <v>26917.984082260897</v>
      </c>
      <c r="AC16" s="135">
        <f ca="1">BS!AC8-BS!AD8</f>
        <v>0</v>
      </c>
      <c r="AD16" s="135">
        <f ca="1">BS!AD8-BS!AE8</f>
        <v>0</v>
      </c>
      <c r="AE16" s="135">
        <f ca="1">BS!AE8-BS!AF8</f>
        <v>0</v>
      </c>
      <c r="AF16" s="135">
        <f ca="1">BS!AF8-BS!AG8</f>
        <v>0</v>
      </c>
      <c r="AG16" s="135">
        <f ca="1">BS!AG8-BS!AH8</f>
        <v>0</v>
      </c>
      <c r="AH16" s="135">
        <f ca="1">BS!AH8-BS!AI8</f>
        <v>0</v>
      </c>
      <c r="AI16" s="135">
        <f ca="1">BS!AI8-BS!AJ8</f>
        <v>0</v>
      </c>
      <c r="AJ16" s="135">
        <f ca="1">BS!AJ8-BS!AK8</f>
        <v>0</v>
      </c>
      <c r="AK16" s="135">
        <f ca="1">BS!AK8-BS!AL8</f>
        <v>0</v>
      </c>
      <c r="AL16" s="135">
        <f ca="1">BS!AL8-BS!AM8</f>
        <v>0</v>
      </c>
      <c r="AM16" s="135">
        <f ca="1">BS!AM8-BS!AN8</f>
        <v>0</v>
      </c>
      <c r="AN16" s="135">
        <f ca="1">BS!AN8-BS!AO8</f>
        <v>0</v>
      </c>
      <c r="AO16" s="314">
        <f ca="1">SUM(AC16:AN16)</f>
        <v>0</v>
      </c>
      <c r="AP16" s="135">
        <f ca="1">BS!AP8-BS!AQ8</f>
        <v>0</v>
      </c>
      <c r="AQ16" s="135">
        <f ca="1">BS!AQ8-BS!AR8</f>
        <v>0</v>
      </c>
      <c r="AR16" s="135">
        <f ca="1">BS!AR8-BS!AS8</f>
        <v>0</v>
      </c>
      <c r="AS16" s="135">
        <f ca="1">BS!AS8-BS!AT8</f>
        <v>0</v>
      </c>
      <c r="AT16" s="135">
        <f ca="1">BS!AT8-BS!AU8</f>
        <v>0</v>
      </c>
      <c r="AU16" s="135">
        <f ca="1">BS!AU8-BS!AV8</f>
        <v>0</v>
      </c>
      <c r="AV16" s="135">
        <f ca="1">BS!AV8-BS!AW8</f>
        <v>0</v>
      </c>
      <c r="AW16" s="135">
        <f ca="1">BS!AW8-BS!AX8</f>
        <v>0</v>
      </c>
      <c r="AX16" s="135">
        <f ca="1">BS!AX8-BS!AY8</f>
        <v>0</v>
      </c>
      <c r="AY16" s="135">
        <f ca="1">BS!AY8-BS!AZ8</f>
        <v>0</v>
      </c>
      <c r="AZ16" s="135">
        <f ca="1">BS!AZ8-BS!BA8</f>
        <v>0</v>
      </c>
      <c r="BA16" s="135">
        <f ca="1">BS!BA8-BS!BB8</f>
        <v>0</v>
      </c>
      <c r="BB16" s="314">
        <f ca="1">SUM(AP16:BA16)</f>
        <v>0</v>
      </c>
      <c r="BC16" s="135">
        <f ca="1">BS!BC8-BS!BD8</f>
        <v>0</v>
      </c>
      <c r="BD16" s="135">
        <f ca="1">BS!BD8-BS!BE8</f>
        <v>0</v>
      </c>
      <c r="BE16" s="135">
        <f ca="1">BS!BE8-BS!BF8</f>
        <v>0</v>
      </c>
      <c r="BF16" s="135">
        <f ca="1">BS!BF8-BS!BG8</f>
        <v>0</v>
      </c>
      <c r="BG16" s="135">
        <f ca="1">BS!BG8-BS!BH8</f>
        <v>0</v>
      </c>
      <c r="BH16" s="135">
        <f ca="1">BS!BH8-BS!BI8</f>
        <v>0</v>
      </c>
      <c r="BI16" s="135">
        <f ca="1">BS!BI8-BS!BJ8</f>
        <v>0</v>
      </c>
      <c r="BJ16" s="135">
        <f ca="1">BS!BJ8-BS!BK8</f>
        <v>0</v>
      </c>
      <c r="BK16" s="135">
        <f ca="1">BS!BK8-BS!BL8</f>
        <v>0</v>
      </c>
      <c r="BL16" s="135">
        <f ca="1">BS!BL8-BS!BM8</f>
        <v>0</v>
      </c>
      <c r="BM16" s="135">
        <f ca="1">BS!BM8-BS!BN8</f>
        <v>0</v>
      </c>
      <c r="BN16" s="135">
        <f ca="1">BS!BN8-BS!BO8</f>
        <v>0</v>
      </c>
      <c r="BO16" s="314">
        <f ca="1">SUM(BC16:BN16)</f>
        <v>0</v>
      </c>
      <c r="BP16" s="135">
        <f ca="1">BS!BP8-BS!BQ8</f>
        <v>0</v>
      </c>
      <c r="BQ16" s="135">
        <f ca="1">BS!BQ8-BS!BR8</f>
        <v>0</v>
      </c>
      <c r="BR16" s="135">
        <f ca="1">BS!BR8-BS!BS8</f>
        <v>0</v>
      </c>
      <c r="BS16" s="135">
        <f ca="1">BS!BS8-BS!BT8</f>
        <v>0</v>
      </c>
      <c r="BT16" s="135">
        <f ca="1">BS!BT8-BS!BU8</f>
        <v>0</v>
      </c>
      <c r="BU16" s="135">
        <f ca="1">BS!BU8-BS!BV8</f>
        <v>0</v>
      </c>
      <c r="BV16" s="135">
        <f ca="1">BS!BV8-BS!BW8</f>
        <v>0</v>
      </c>
      <c r="BW16" s="135">
        <f ca="1">BS!BW8-BS!BX8</f>
        <v>0</v>
      </c>
      <c r="BX16" s="135">
        <f ca="1">BS!BX8-BS!BY8</f>
        <v>0</v>
      </c>
      <c r="BY16" s="135">
        <f ca="1">BS!BY8-BS!BZ8</f>
        <v>0</v>
      </c>
      <c r="BZ16" s="135">
        <f ca="1">BS!BZ8-BS!CA8</f>
        <v>0</v>
      </c>
      <c r="CA16" s="135">
        <f ca="1">BS!CA8-BS!CB8</f>
        <v>0</v>
      </c>
      <c r="CB16" s="314">
        <f ca="1">SUM(BP16:CA16)</f>
        <v>0</v>
      </c>
      <c r="CC16" s="135">
        <f ca="1">BS!CC8-BS!CD8</f>
        <v>0</v>
      </c>
      <c r="CD16" s="135">
        <f ca="1">BS!CD8-BS!CE8</f>
        <v>0</v>
      </c>
      <c r="CE16" s="135">
        <f ca="1">BS!CE8-BS!CF8</f>
        <v>0</v>
      </c>
      <c r="CF16" s="135">
        <f ca="1">BS!CF8-BS!CG8</f>
        <v>0</v>
      </c>
      <c r="CG16" s="135">
        <f ca="1">BS!CG8-BS!CH8</f>
        <v>0</v>
      </c>
      <c r="CH16" s="135">
        <f ca="1">BS!CH8-BS!CI8</f>
        <v>0</v>
      </c>
      <c r="CI16" s="135">
        <f ca="1">BS!CI8-BS!CJ8</f>
        <v>0</v>
      </c>
      <c r="CJ16" s="135">
        <f ca="1">BS!CJ8-BS!CK8</f>
        <v>0</v>
      </c>
      <c r="CK16" s="135">
        <f ca="1">BS!CK8-BS!CL8</f>
        <v>0</v>
      </c>
      <c r="CL16" s="135">
        <f ca="1">BS!CL8-BS!CM8</f>
        <v>0</v>
      </c>
      <c r="CM16" s="135">
        <f ca="1">BS!CM8-BS!CN8</f>
        <v>0</v>
      </c>
      <c r="CN16" s="135">
        <f ca="1">BS!CN8-BS!CO8</f>
        <v>0</v>
      </c>
      <c r="CO16" s="314">
        <f ca="1">SUM(CC16:CN16)</f>
        <v>0</v>
      </c>
      <c r="CP16" s="135">
        <f ca="1">BS!CP8-BS!CQ8</f>
        <v>0</v>
      </c>
      <c r="CQ16" s="135">
        <f ca="1">BS!CQ8-BS!CR8</f>
        <v>0</v>
      </c>
      <c r="CR16" s="135">
        <f ca="1">BS!CR8-BS!CS8</f>
        <v>0</v>
      </c>
      <c r="CS16" s="135">
        <f ca="1">BS!CS8-BS!CT8</f>
        <v>0</v>
      </c>
      <c r="CT16" s="135">
        <f ca="1">BS!CT8-BS!CU8</f>
        <v>0</v>
      </c>
      <c r="CU16" s="135">
        <f ca="1">BS!CU8-BS!CV8</f>
        <v>0</v>
      </c>
      <c r="CV16" s="135">
        <f ca="1">BS!CV8-BS!CW8</f>
        <v>0</v>
      </c>
      <c r="CW16" s="135">
        <f ca="1">BS!CW8-BS!CX8</f>
        <v>0</v>
      </c>
      <c r="CX16" s="135">
        <f ca="1">BS!CX8-BS!CY8</f>
        <v>0</v>
      </c>
      <c r="CY16" s="135">
        <f ca="1">BS!CY8-BS!CZ8</f>
        <v>0</v>
      </c>
      <c r="CZ16" s="135">
        <f ca="1">BS!CZ8-BS!DA8</f>
        <v>0</v>
      </c>
      <c r="DA16" s="135">
        <f ca="1">BS!DA8-BS!DB8</f>
        <v>0</v>
      </c>
      <c r="DB16" s="314">
        <f ca="1">SUM(CP16:DA16)</f>
        <v>0</v>
      </c>
    </row>
    <row r="17" spans="2:106">
      <c r="B17" s="309" t="s">
        <v>108</v>
      </c>
      <c r="C17" s="135">
        <f>(BS!D25+BS!D28)-(BS!C25+BS!D28)</f>
        <v>16566.666666666664</v>
      </c>
      <c r="D17" s="135">
        <f>(BS!E25+BS!E28)-(BS!D25+BS!E28)</f>
        <v>0</v>
      </c>
      <c r="E17" s="135">
        <f>(BS!F25+BS!F28)-(BS!E25+BS!F28)</f>
        <v>5000</v>
      </c>
      <c r="F17" s="135">
        <f>(BS!G25+BS!G28)-(BS!F25+BS!G28)</f>
        <v>0</v>
      </c>
      <c r="G17" s="135">
        <f>(BS!H25+BS!H28)-(BS!G25+BS!H28)</f>
        <v>0</v>
      </c>
      <c r="H17" s="135">
        <f>(BS!I25+BS!I28)-(BS!H25+BS!I28)</f>
        <v>0</v>
      </c>
      <c r="I17" s="135">
        <f>(BS!J25+BS!J28)-(BS!I25+BS!J28)</f>
        <v>0</v>
      </c>
      <c r="J17" s="135">
        <f>(BS!K25+BS!K28)-(BS!J25+BS!K28)</f>
        <v>0</v>
      </c>
      <c r="K17" s="135">
        <f>(BS!L25+BS!L28)-(BS!K25+BS!L28)</f>
        <v>0</v>
      </c>
      <c r="L17" s="135">
        <f>(BS!M25+BS!M28)-(BS!L25+BS!M28)</f>
        <v>0</v>
      </c>
      <c r="M17" s="135">
        <f>(BS!N25+BS!N28)-(BS!M25+BS!N28)</f>
        <v>0</v>
      </c>
      <c r="N17" s="135">
        <f>(BS!O25+BS!O28)-(BS!N25+BS!O28)</f>
        <v>0</v>
      </c>
      <c r="O17" s="314">
        <f t="shared" ref="O17" si="15">SUM(C17:N17)</f>
        <v>21566.666666666664</v>
      </c>
      <c r="P17" s="135">
        <f>(BS!Q25+BS!Q28)-(BS!P25+BS!Q28)</f>
        <v>30473.333333333332</v>
      </c>
      <c r="Q17" s="135">
        <f>(BS!R25+BS!R28)-(BS!Q25+BS!R28)</f>
        <v>0</v>
      </c>
      <c r="R17" s="135">
        <f>(BS!S25+BS!S28)-(BS!R25+BS!S28)</f>
        <v>100</v>
      </c>
      <c r="S17" s="135">
        <f>(BS!T25+BS!T28)-(BS!S25+BS!T28)</f>
        <v>0</v>
      </c>
      <c r="T17" s="135">
        <f>(BS!U25+BS!U28)-(BS!T25+BS!U28)</f>
        <v>0</v>
      </c>
      <c r="U17" s="135">
        <f>(BS!V25+BS!V28)-(BS!U25+BS!V28)</f>
        <v>0</v>
      </c>
      <c r="V17" s="135">
        <f>(BS!W25+BS!W28)-(BS!V25+BS!W28)</f>
        <v>4150</v>
      </c>
      <c r="W17" s="135">
        <f>(BS!X25+BS!X28)-(BS!W25+BS!X28)</f>
        <v>0</v>
      </c>
      <c r="X17" s="135">
        <f>(BS!Y25+BS!Y28)-(BS!X25+BS!Y28)</f>
        <v>0</v>
      </c>
      <c r="Y17" s="135">
        <f>(BS!Z25+BS!Z28)-(BS!Y25+BS!Z28)</f>
        <v>0</v>
      </c>
      <c r="Z17" s="135">
        <f>(BS!AA25+BS!AA28)-(BS!Z25+BS!AA28)</f>
        <v>0</v>
      </c>
      <c r="AA17" s="135">
        <f>(BS!AB25+BS!AB28)-(BS!AA25+BS!AB28)</f>
        <v>0</v>
      </c>
      <c r="AB17" s="314">
        <f t="shared" ref="AB17" si="16">SUM(P17:AA17)</f>
        <v>34723.333333333328</v>
      </c>
      <c r="AC17" s="135">
        <f>(BS!AD25+BS!AD28)-(BS!AC25+BS!AD28)</f>
        <v>2351.9999999999927</v>
      </c>
      <c r="AD17" s="135">
        <f>(BS!AE25+BS!AE28)-(BS!AD25+BS!AE28)</f>
        <v>0</v>
      </c>
      <c r="AE17" s="135">
        <f>(BS!AF25+BS!AF28)-(BS!AE25+BS!AF28)</f>
        <v>0</v>
      </c>
      <c r="AF17" s="135">
        <f>(BS!AG25+BS!AG28)-(BS!AF25+BS!AG28)</f>
        <v>0</v>
      </c>
      <c r="AG17" s="135">
        <f>(BS!AH25+BS!AH28)-(BS!AG25+BS!AH28)</f>
        <v>0</v>
      </c>
      <c r="AH17" s="135">
        <f>(BS!AI25+BS!AI28)-(BS!AH25+BS!AI28)</f>
        <v>0</v>
      </c>
      <c r="AI17" s="135">
        <f>(BS!AJ25+BS!AJ28)-(BS!AI25+BS!AJ28)</f>
        <v>185</v>
      </c>
      <c r="AJ17" s="135">
        <f>(BS!AK25+BS!AK28)-(BS!AJ25+BS!AK28)</f>
        <v>0</v>
      </c>
      <c r="AK17" s="135">
        <f>(BS!AL25+BS!AL28)-(BS!AK25+BS!AL28)</f>
        <v>0</v>
      </c>
      <c r="AL17" s="135">
        <f>(BS!AM25+BS!AM28)-(BS!AL25+BS!AM28)</f>
        <v>0</v>
      </c>
      <c r="AM17" s="135">
        <f>(BS!AN25+BS!AN28)-(BS!AM25+BS!AN28)</f>
        <v>0</v>
      </c>
      <c r="AN17" s="135">
        <f>(BS!AO25+BS!AO28)-(BS!AN25+BS!AO28)</f>
        <v>0</v>
      </c>
      <c r="AO17" s="314">
        <f t="shared" ref="AO17" si="17">SUM(AC17:AN17)</f>
        <v>2536.9999999999927</v>
      </c>
      <c r="AP17" s="135">
        <f>(BS!AQ25+BS!AQ28)-(BS!AP25+BS!AQ28)</f>
        <v>26239.500000000015</v>
      </c>
      <c r="AQ17" s="135">
        <f>(BS!AR25+BS!AR28)-(BS!AQ25+BS!AR28)</f>
        <v>0</v>
      </c>
      <c r="AR17" s="135">
        <f>(BS!AS25+BS!AS28)-(BS!AR25+BS!AS28)</f>
        <v>0</v>
      </c>
      <c r="AS17" s="135">
        <f>(BS!AT25+BS!AT28)-(BS!AS25+BS!AT28)</f>
        <v>0</v>
      </c>
      <c r="AT17" s="135">
        <f>(BS!AU25+BS!AU28)-(BS!AT25+BS!AU28)</f>
        <v>0</v>
      </c>
      <c r="AU17" s="135">
        <f>(BS!AV25+BS!AV28)-(BS!AU25+BS!AV28)</f>
        <v>0</v>
      </c>
      <c r="AV17" s="135">
        <f>(BS!AW25+BS!AW28)-(BS!AV25+BS!AW28)</f>
        <v>188.70000000002619</v>
      </c>
      <c r="AW17" s="135">
        <f>(BS!AX25+BS!AX28)-(BS!AW25+BS!AX28)</f>
        <v>0</v>
      </c>
      <c r="AX17" s="135">
        <f>(BS!AY25+BS!AY28)-(BS!AX25+BS!AY28)</f>
        <v>0</v>
      </c>
      <c r="AY17" s="135">
        <f>(BS!AZ25+BS!AZ28)-(BS!AY25+BS!AZ28)</f>
        <v>0</v>
      </c>
      <c r="AZ17" s="135">
        <f>(BS!BA25+BS!BA28)-(BS!AZ25+BS!BA28)</f>
        <v>0</v>
      </c>
      <c r="BA17" s="135">
        <f>(BS!BB25+BS!BB28)-(BS!BA25+BS!BB28)</f>
        <v>0</v>
      </c>
      <c r="BB17" s="314">
        <f t="shared" ref="BB17" si="18">SUM(AP17:BA17)</f>
        <v>26428.200000000041</v>
      </c>
      <c r="BC17" s="135">
        <f>(BS!BD25+BS!BD28)-(BS!BC25+BS!BD28)</f>
        <v>15157.875000000044</v>
      </c>
      <c r="BD17" s="135">
        <f>(BS!BE25+BS!BE28)-(BS!BD25+BS!BE28)</f>
        <v>0</v>
      </c>
      <c r="BE17" s="135">
        <f>(BS!BF25+BS!BF28)-(BS!BE25+BS!BF28)</f>
        <v>0</v>
      </c>
      <c r="BF17" s="135">
        <f>(BS!BG25+BS!BG28)-(BS!BF25+BS!BG28)</f>
        <v>0</v>
      </c>
      <c r="BG17" s="135">
        <f>(BS!BH25+BS!BH28)-(BS!BG25+BS!BH28)</f>
        <v>0</v>
      </c>
      <c r="BH17" s="135">
        <f>(BS!BI25+BS!BI28)-(BS!BH25+BS!BI28)</f>
        <v>0</v>
      </c>
      <c r="BI17" s="135">
        <f>(BS!BJ25+BS!BJ28)-(BS!BI25+BS!BJ28)</f>
        <v>0</v>
      </c>
      <c r="BJ17" s="135">
        <f>(BS!BK25+BS!BK28)-(BS!BJ25+BS!BK28)</f>
        <v>0</v>
      </c>
      <c r="BK17" s="135">
        <f>(BS!BL25+BS!BL28)-(BS!BK25+BS!BL28)</f>
        <v>0</v>
      </c>
      <c r="BL17" s="135">
        <f>(BS!BM25+BS!BM28)-(BS!BL25+BS!BM28)</f>
        <v>0</v>
      </c>
      <c r="BM17" s="135">
        <f>(BS!BN25+BS!BN28)-(BS!BM25+BS!BN28)</f>
        <v>0</v>
      </c>
      <c r="BN17" s="135">
        <f>(BS!BO25+BS!BO28)-(BS!BN25+BS!BO28)</f>
        <v>0</v>
      </c>
      <c r="BO17" s="314">
        <f t="shared" ref="BO17" si="19">SUM(BC17:BN17)</f>
        <v>15157.875000000044</v>
      </c>
      <c r="BP17" s="135">
        <f>(BS!BQ25+BS!BQ28)-(BS!BP25+BS!BQ28)</f>
        <v>4390.6537500000122</v>
      </c>
      <c r="BQ17" s="135">
        <f>(BS!BR25+BS!BR28)-(BS!BQ25+BS!BR28)</f>
        <v>0</v>
      </c>
      <c r="BR17" s="135">
        <f>(BS!BS25+BS!BS28)-(BS!BR25+BS!BS28)</f>
        <v>0</v>
      </c>
      <c r="BS17" s="135">
        <f>(BS!BT25+BS!BT28)-(BS!BS25+BS!BT28)</f>
        <v>0</v>
      </c>
      <c r="BT17" s="135">
        <f>(BS!BU25+BS!BU28)-(BS!BT25+BS!BU28)</f>
        <v>0</v>
      </c>
      <c r="BU17" s="135">
        <f>(BS!BV25+BS!BV28)-(BS!BU25+BS!BV28)</f>
        <v>0</v>
      </c>
      <c r="BV17" s="135">
        <f>(BS!BW25+BS!BW28)-(BS!BV25+BS!BW28)</f>
        <v>0</v>
      </c>
      <c r="BW17" s="135">
        <f>(BS!BX25+BS!BX28)-(BS!BW25+BS!BX28)</f>
        <v>0</v>
      </c>
      <c r="BX17" s="135">
        <f>(BS!BY25+BS!BY28)-(BS!BX25+BS!BY28)</f>
        <v>0</v>
      </c>
      <c r="BY17" s="135">
        <f>(BS!BZ25+BS!BZ28)-(BS!BY25+BS!BZ28)</f>
        <v>0</v>
      </c>
      <c r="BZ17" s="135">
        <f>(BS!CA25+BS!CA28)-(BS!BZ25+BS!CA28)</f>
        <v>0</v>
      </c>
      <c r="CA17" s="135">
        <f>(BS!CB25+BS!CB28)-(BS!CA25+BS!CB28)</f>
        <v>0</v>
      </c>
      <c r="CB17" s="314">
        <f t="shared" ref="CB17" si="20">SUM(BP17:CA17)</f>
        <v>4390.6537500000122</v>
      </c>
      <c r="CC17" s="135">
        <f>(BS!CD25+BS!CD28)-(BS!CC25+BS!CD28)</f>
        <v>4597.5864375000237</v>
      </c>
      <c r="CD17" s="135">
        <f>(BS!CE25+BS!CE28)-(BS!CD25+BS!CE28)</f>
        <v>0</v>
      </c>
      <c r="CE17" s="135">
        <f>(BS!CF25+BS!CF28)-(BS!CE25+BS!CF28)</f>
        <v>0</v>
      </c>
      <c r="CF17" s="135">
        <f>(BS!CG25+BS!CG28)-(BS!CF25+BS!CG28)</f>
        <v>-1.1641532182693481E-10</v>
      </c>
      <c r="CG17" s="135">
        <f>(BS!CH25+BS!CH28)-(BS!CG25+BS!CH28)</f>
        <v>0</v>
      </c>
      <c r="CH17" s="135">
        <f>(BS!CI25+BS!CI28)-(BS!CH25+BS!CI28)</f>
        <v>0</v>
      </c>
      <c r="CI17" s="135">
        <f>(BS!CJ25+BS!CJ28)-(BS!CI25+BS!CJ28)</f>
        <v>0</v>
      </c>
      <c r="CJ17" s="135">
        <f>(BS!CK25+BS!CK28)-(BS!CJ25+BS!CK28)</f>
        <v>-1.1641532182693481E-10</v>
      </c>
      <c r="CK17" s="135">
        <f>(BS!CL25+BS!CL28)-(BS!CK25+BS!CL28)</f>
        <v>0</v>
      </c>
      <c r="CL17" s="135">
        <f>(BS!CM25+BS!CM28)-(BS!CL25+BS!CM28)</f>
        <v>1.1641532182693481E-10</v>
      </c>
      <c r="CM17" s="135">
        <f>(BS!CN25+BS!CN28)-(BS!CM25+BS!CN28)</f>
        <v>-1.1641532182693481E-10</v>
      </c>
      <c r="CN17" s="135">
        <f>(BS!CO25+BS!CO28)-(BS!CN25+BS!CO28)</f>
        <v>0</v>
      </c>
      <c r="CO17" s="314">
        <f t="shared" ref="CO17" si="21">SUM(CC17:CN17)</f>
        <v>4597.5864374997909</v>
      </c>
      <c r="CP17" s="135">
        <f>(BS!CQ25+BS!CQ28)-(BS!CP25+BS!CQ28)</f>
        <v>4814.6137593750609</v>
      </c>
      <c r="CQ17" s="135">
        <f>(BS!CR25+BS!CR28)-(BS!CQ25+BS!CR28)</f>
        <v>0</v>
      </c>
      <c r="CR17" s="135">
        <f>(BS!CS25+BS!CS28)-(BS!CR25+BS!CS28)</f>
        <v>0</v>
      </c>
      <c r="CS17" s="135">
        <f>(BS!CT25+BS!CT28)-(BS!CS25+BS!CT28)</f>
        <v>-1.1641532182693481E-10</v>
      </c>
      <c r="CT17" s="135">
        <f>(BS!CU25+BS!CU28)-(BS!CT25+BS!CU28)</f>
        <v>0</v>
      </c>
      <c r="CU17" s="135">
        <f>(BS!CV25+BS!CV28)-(BS!CU25+BS!CV28)</f>
        <v>0</v>
      </c>
      <c r="CV17" s="135">
        <f>(BS!CW25+BS!CW28)-(BS!CV25+BS!CW28)</f>
        <v>0</v>
      </c>
      <c r="CW17" s="135">
        <f>(BS!CX25+BS!CX28)-(BS!CW25+BS!CX28)</f>
        <v>0</v>
      </c>
      <c r="CX17" s="135">
        <f>(BS!CY25+BS!CY28)-(BS!CX25+BS!CY28)</f>
        <v>0</v>
      </c>
      <c r="CY17" s="135">
        <f>(BS!CZ25+BS!CZ28)-(BS!CY25+BS!CZ28)</f>
        <v>0</v>
      </c>
      <c r="CZ17" s="135">
        <f>(BS!DA25+BS!DA28)-(BS!CZ25+BS!DA28)</f>
        <v>0</v>
      </c>
      <c r="DA17" s="135">
        <f>(BS!DB25+BS!DB28)-(BS!DA25+BS!DB28)</f>
        <v>0</v>
      </c>
      <c r="DB17" s="314">
        <f t="shared" ref="DB17" si="22">SUM(CP17:DA17)</f>
        <v>4814.6137593749445</v>
      </c>
    </row>
    <row r="18" spans="2:106">
      <c r="B18" s="310" t="s">
        <v>9</v>
      </c>
      <c r="C18" s="136">
        <f ca="1">SUM(C9:C17)</f>
        <v>0</v>
      </c>
      <c r="D18" s="136">
        <f t="shared" ref="D18:N18" ca="1" si="23">SUM(D9:D17)</f>
        <v>-16566.666666666664</v>
      </c>
      <c r="E18" s="136">
        <f t="shared" ca="1" si="23"/>
        <v>-17775</v>
      </c>
      <c r="F18" s="136">
        <f t="shared" ca="1" si="23"/>
        <v>-18992.812500000004</v>
      </c>
      <c r="G18" s="136">
        <f t="shared" ca="1" si="23"/>
        <v>-15220.080468749999</v>
      </c>
      <c r="H18" s="136">
        <f t="shared" ca="1" si="23"/>
        <v>-11456.780267578117</v>
      </c>
      <c r="I18" s="136">
        <f t="shared" ca="1" si="23"/>
        <v>-7702.8883169091705</v>
      </c>
      <c r="J18" s="136">
        <f t="shared" ca="1" si="23"/>
        <v>-3958.381096116922</v>
      </c>
      <c r="K18" s="136">
        <f t="shared" ca="1" si="23"/>
        <v>-223.2351433766155</v>
      </c>
      <c r="L18" s="136">
        <f t="shared" ca="1" si="23"/>
        <v>3502.572944481813</v>
      </c>
      <c r="M18" s="136">
        <f t="shared" ca="1" si="23"/>
        <v>7219.0665121206102</v>
      </c>
      <c r="N18" s="136">
        <f t="shared" ca="1" si="23"/>
        <v>10926.268845840326</v>
      </c>
      <c r="O18" s="315">
        <f ca="1">SUM(C18:N18)</f>
        <v>-70247.936156954733</v>
      </c>
      <c r="P18" s="136">
        <f ca="1">SUM(P9:P17)</f>
        <v>14624.203173725711</v>
      </c>
      <c r="Q18" s="136">
        <f t="shared" ref="Q18" ca="1" si="24">SUM(Q9:Q17)</f>
        <v>-12160.440667541941</v>
      </c>
      <c r="R18" s="136">
        <f t="shared" ref="R18" ca="1" si="25">SUM(R9:R17)</f>
        <v>-2249.3356779762562</v>
      </c>
      <c r="S18" s="136">
        <f t="shared" ref="S18" ca="1" si="26">SUM(S9:S17)</f>
        <v>3332.1876612186616</v>
      </c>
      <c r="T18" s="136">
        <f t="shared" ref="T18" ca="1" si="27">SUM(T9:T17)</f>
        <v>8999.5071920656192</v>
      </c>
      <c r="U18" s="136">
        <f t="shared" ref="U18" ca="1" si="28">SUM(U9:U17)</f>
        <v>14652.658424085472</v>
      </c>
      <c r="V18" s="136">
        <f t="shared" ref="V18" ca="1" si="29">SUM(V9:V17)</f>
        <v>72493.020802153915</v>
      </c>
      <c r="W18" s="136">
        <f t="shared" ref="W18" ca="1" si="30">SUM(W9:W17)</f>
        <v>75784.297527258808</v>
      </c>
      <c r="X18" s="136">
        <f t="shared" ref="X18" ca="1" si="31">SUM(X9:X17)</f>
        <v>68240.902916284205</v>
      </c>
      <c r="Y18" s="136">
        <f t="shared" ref="Y18" ca="1" si="32">SUM(Y9:Y17)</f>
        <v>75452.868264185076</v>
      </c>
      <c r="Z18" s="136">
        <f t="shared" ref="Z18" ca="1" si="33">SUM(Z9:Z17)</f>
        <v>82640.522576062445</v>
      </c>
      <c r="AA18" s="136">
        <f t="shared" ref="AA18" ca="1" si="34">SUM(AA9:AA17)</f>
        <v>89803.910782023915</v>
      </c>
      <c r="AB18" s="315">
        <f ca="1">SUM(P18:AA18)</f>
        <v>491614.30297354562</v>
      </c>
      <c r="AC18" s="136">
        <f ca="1">SUM(AC9:AC17)</f>
        <v>97531.077660232928</v>
      </c>
      <c r="AD18" s="136">
        <f t="shared" ref="AD18" ca="1" si="35">SUM(AD9:AD17)</f>
        <v>102293.57783718991</v>
      </c>
      <c r="AE18" s="136">
        <f t="shared" ref="AE18" ca="1" si="36">SUM(AE9:AE17)</f>
        <v>110462.46706301188</v>
      </c>
      <c r="AF18" s="136">
        <f t="shared" ref="AF18" ca="1" si="37">SUM(AF9:AF17)</f>
        <v>118603.68351698242</v>
      </c>
      <c r="AG18" s="136">
        <f t="shared" ref="AG18" ca="1" si="38">SUM(AG9:AG17)</f>
        <v>126717.27810998322</v>
      </c>
      <c r="AH18" s="136">
        <f t="shared" ref="AH18" ca="1" si="39">SUM(AH9:AH17)</f>
        <v>134803.30157994112</v>
      </c>
      <c r="AI18" s="136">
        <f t="shared" ref="AI18" ca="1" si="40">SUM(AI9:AI17)</f>
        <v>161634.42183785047</v>
      </c>
      <c r="AJ18" s="136">
        <f t="shared" ref="AJ18" ca="1" si="41">SUM(AJ9:AJ17)</f>
        <v>170264.31461078834</v>
      </c>
      <c r="AK18" s="136">
        <f t="shared" ref="AK18" ca="1" si="42">SUM(AK9:AK17)</f>
        <v>179049.23875719603</v>
      </c>
      <c r="AL18" s="136">
        <f t="shared" ref="AL18" ca="1" si="43">SUM(AL9:AL17)</f>
        <v>187804.09544133395</v>
      </c>
      <c r="AM18" s="136">
        <f t="shared" ref="AM18" ca="1" si="44">SUM(AM9:AM17)</f>
        <v>196528.93942140861</v>
      </c>
      <c r="AN18" s="136">
        <f t="shared" ref="AN18" ca="1" si="45">SUM(AN9:AN17)</f>
        <v>205223.82526770473</v>
      </c>
      <c r="AO18" s="315">
        <f ca="1">SUM(AC18:AN18)</f>
        <v>1790916.2211036237</v>
      </c>
      <c r="AP18" s="136">
        <f ca="1">SUM(AP9:AP17)</f>
        <v>220448.68236292776</v>
      </c>
      <c r="AQ18" s="136">
        <f t="shared" ref="AQ18" ca="1" si="46">SUM(AQ9:AQ17)</f>
        <v>201311.07056226718</v>
      </c>
      <c r="AR18" s="136">
        <f t="shared" ref="AR18" ca="1" si="47">SUM(AR9:AR17)</f>
        <v>211250.20677038509</v>
      </c>
      <c r="AS18" s="136">
        <f t="shared" ref="AS18" ca="1" si="48">SUM(AS9:AS17)</f>
        <v>221156.03874630519</v>
      </c>
      <c r="AT18" s="136">
        <f t="shared" ref="AT18" ca="1" si="49">SUM(AT9:AT17)</f>
        <v>231028.62846205922</v>
      </c>
      <c r="AU18" s="136">
        <f t="shared" ref="AU18" ca="1" si="50">SUM(AU9:AU17)</f>
        <v>240868.03768152776</v>
      </c>
      <c r="AV18" s="136">
        <f t="shared" ref="AV18" ca="1" si="51">SUM(AV9:AV17)</f>
        <v>282310.35944311094</v>
      </c>
      <c r="AW18" s="136">
        <f t="shared" ref="AW18" ca="1" si="52">SUM(AW9:AW17)</f>
        <v>292836.72156770446</v>
      </c>
      <c r="AX18" s="136">
        <f t="shared" ref="AX18" ca="1" si="53">SUM(AX9:AX17)</f>
        <v>303515.65257350315</v>
      </c>
      <c r="AY18" s="136">
        <f t="shared" ref="AY18" ca="1" si="54">SUM(AY9:AY17)</f>
        <v>314158.36242224899</v>
      </c>
      <c r="AZ18" s="136">
        <f t="shared" ref="AZ18" ca="1" si="55">SUM(AZ9:AZ17)</f>
        <v>324764.91770674009</v>
      </c>
      <c r="BA18" s="136">
        <f t="shared" ref="BA18" ca="1" si="56">SUM(BA9:BA17)</f>
        <v>335335.38479339227</v>
      </c>
      <c r="BB18" s="315">
        <f ca="1">SUM(AP18:BA18)</f>
        <v>3178984.0630921717</v>
      </c>
      <c r="BC18" s="136">
        <f ca="1">SUM(BC9:BC17)</f>
        <v>366206.34014432161</v>
      </c>
      <c r="BD18" s="136">
        <f t="shared" ref="BD18" ca="1" si="57">SUM(BD9:BD17)</f>
        <v>361878.48967550724</v>
      </c>
      <c r="BE18" s="136">
        <f t="shared" ref="BE18" ca="1" si="58">SUM(BE9:BE17)</f>
        <v>374034.07017988956</v>
      </c>
      <c r="BF18" s="136">
        <f t="shared" ref="BF18" ca="1" si="59">SUM(BF9:BF17)</f>
        <v>386147.53102240764</v>
      </c>
      <c r="BG18" s="136">
        <f t="shared" ref="BG18" ca="1" si="60">SUM(BG9:BG17)</f>
        <v>398218.9475967359</v>
      </c>
      <c r="BH18" s="136">
        <f t="shared" ref="BH18" ca="1" si="61">SUM(BH9:BH17)</f>
        <v>410248.39503330074</v>
      </c>
      <c r="BI18" s="136">
        <f t="shared" ref="BI18" ca="1" si="62">SUM(BI9:BI17)</f>
        <v>422365.54763442889</v>
      </c>
      <c r="BJ18" s="136">
        <f t="shared" ref="BJ18" ca="1" si="63">SUM(BJ9:BJ17)</f>
        <v>434314.29445049411</v>
      </c>
      <c r="BK18" s="136">
        <f t="shared" ref="BK18" ca="1" si="64">SUM(BK9:BK17)</f>
        <v>446221.28527091362</v>
      </c>
      <c r="BL18" s="136">
        <f t="shared" ref="BL18" ca="1" si="65">SUM(BL9:BL17)</f>
        <v>458086.5941966516</v>
      </c>
      <c r="BM18" s="136">
        <f t="shared" ref="BM18" ca="1" si="66">SUM(BM9:BM17)</f>
        <v>469910.29506769689</v>
      </c>
      <c r="BN18" s="136">
        <f t="shared" ref="BN18" ca="1" si="67">SUM(BN9:BN17)</f>
        <v>481692.46146352653</v>
      </c>
      <c r="BO18" s="315">
        <f ca="1">SUM(BC18:BN18)</f>
        <v>5009324.2517358745</v>
      </c>
      <c r="BP18" s="136">
        <f ca="1">SUM(BP9:BP17)</f>
        <v>551685.26908076322</v>
      </c>
      <c r="BQ18" s="136">
        <f t="shared" ref="BQ18" ca="1" si="68">SUM(BQ9:BQ17)</f>
        <v>560139.31962552085</v>
      </c>
      <c r="BR18" s="136">
        <f t="shared" ref="BR18" ca="1" si="69">SUM(BR9:BR17)</f>
        <v>569556.4469894697</v>
      </c>
      <c r="BS18" s="136">
        <f t="shared" ref="BS18" ca="1" si="70">SUM(BS9:BS17)</f>
        <v>579351.69071934617</v>
      </c>
      <c r="BT18" s="136">
        <f t="shared" ref="BT18" ca="1" si="71">SUM(BT9:BT17)</f>
        <v>589111.57378099218</v>
      </c>
      <c r="BU18" s="136">
        <f t="shared" ref="BU18" ca="1" si="72">SUM(BU9:BU17)</f>
        <v>598836.15683333855</v>
      </c>
      <c r="BV18" s="136">
        <f t="shared" ref="BV18" ca="1" si="73">SUM(BV9:BV17)</f>
        <v>608696.7724541463</v>
      </c>
      <c r="BW18" s="136">
        <f t="shared" ref="BW18" ca="1" si="74">SUM(BW9:BW17)</f>
        <v>618353.25973641546</v>
      </c>
      <c r="BX18" s="136">
        <f t="shared" ref="BX18" ca="1" si="75">SUM(BX9:BX17)</f>
        <v>627974.61908524286</v>
      </c>
      <c r="BY18" s="136">
        <f t="shared" ref="BY18" ca="1" si="76">SUM(BY9:BY17)</f>
        <v>637560.91029233159</v>
      </c>
      <c r="BZ18" s="136">
        <f t="shared" ref="BZ18" ca="1" si="77">SUM(BZ9:BZ17)</f>
        <v>647112.19292983518</v>
      </c>
      <c r="CA18" s="136">
        <f t="shared" ref="CA18" ca="1" si="78">SUM(CA9:CA17)</f>
        <v>656628.52635073126</v>
      </c>
      <c r="CB18" s="315">
        <f ca="1">SUM(BP18:CA18)</f>
        <v>7245006.7378781335</v>
      </c>
      <c r="CC18" s="136">
        <f ca="1">SUM(CC9:CC17)</f>
        <v>742464.79016985395</v>
      </c>
      <c r="CD18" s="136">
        <f t="shared" ref="CD18" ca="1" si="79">SUM(CD9:CD17)</f>
        <v>748238.38257737726</v>
      </c>
      <c r="CE18" s="136">
        <f t="shared" ref="CE18" ca="1" si="80">SUM(CE9:CE17)</f>
        <v>755311.46295856044</v>
      </c>
      <c r="CF18" s="136">
        <f t="shared" ref="CF18" ca="1" si="81">SUM(CF9:CF17)</f>
        <v>762357.20641908702</v>
      </c>
      <c r="CG18" s="136">
        <f t="shared" ref="CG18" ca="1" si="82">SUM(CG9:CG17)</f>
        <v>769375.72609487607</v>
      </c>
      <c r="CH18" s="136">
        <f t="shared" ref="CH18" ca="1" si="83">SUM(CH9:CH17)</f>
        <v>776367.06544925552</v>
      </c>
      <c r="CI18" s="136">
        <f t="shared" ref="CI18" ca="1" si="84">SUM(CI9:CI17)</f>
        <v>781454.63711791253</v>
      </c>
      <c r="CJ18" s="136">
        <f t="shared" ref="CJ18" ca="1" si="85">SUM(CJ9:CJ17)</f>
        <v>788381.25227109634</v>
      </c>
      <c r="CK18" s="136">
        <f t="shared" ref="CK18" ca="1" si="86">SUM(CK9:CK17)</f>
        <v>795280.82602450403</v>
      </c>
      <c r="CL18" s="136">
        <f t="shared" ref="CL18" ca="1" si="87">SUM(CL9:CL17)</f>
        <v>802153.40121207305</v>
      </c>
      <c r="CM18" s="136">
        <f t="shared" ref="CM18" ca="1" si="88">SUM(CM9:CM17)</f>
        <v>808999.02049873234</v>
      </c>
      <c r="CN18" s="136">
        <f t="shared" ref="CN18" ca="1" si="89">SUM(CN9:CN17)</f>
        <v>815817.7263806694</v>
      </c>
      <c r="CO18" s="315">
        <f ca="1">SUM(CC18:CN18)</f>
        <v>9346201.4971739966</v>
      </c>
      <c r="CP18" s="136">
        <f ca="1">SUM(CP9:CP17)</f>
        <v>915874.3979367658</v>
      </c>
      <c r="CQ18" s="136">
        <f t="shared" ref="CQ18" ca="1" si="90">SUM(CQ9:CQ17)</f>
        <v>918487.21781299217</v>
      </c>
      <c r="CR18" s="136">
        <f t="shared" ref="CR18" ca="1" si="91">SUM(CR9:CR17)</f>
        <v>925889.22053588636</v>
      </c>
      <c r="CS18" s="136">
        <f t="shared" ref="CS18" ca="1" si="92">SUM(CS9:CS17)</f>
        <v>933261.83615039825</v>
      </c>
      <c r="CT18" s="136">
        <f t="shared" ref="CT18" ca="1" si="93">SUM(CT9:CT17)</f>
        <v>940605.11044959468</v>
      </c>
      <c r="CU18" s="136">
        <f t="shared" ref="CU18" ca="1" si="94">SUM(CU9:CU17)</f>
        <v>947919.08904287394</v>
      </c>
      <c r="CV18" s="136">
        <f t="shared" ref="CV18" ca="1" si="95">SUM(CV9:CV17)</f>
        <v>955442.75757533405</v>
      </c>
      <c r="CW18" s="136">
        <f t="shared" ref="CW18" ca="1" si="96">SUM(CW9:CW17)</f>
        <v>962699.53019003838</v>
      </c>
      <c r="CX18" s="136">
        <f t="shared" ref="CX18" ca="1" si="97">SUM(CX9:CX17)</f>
        <v>969927.13663383003</v>
      </c>
      <c r="CY18" s="136">
        <f t="shared" ref="CY18" ca="1" si="98">SUM(CY9:CY17)</f>
        <v>977125.62179498211</v>
      </c>
      <c r="CZ18" s="136">
        <f t="shared" ref="CZ18" ca="1" si="99">SUM(CZ9:CZ17)</f>
        <v>984295.03037947929</v>
      </c>
      <c r="DA18" s="136">
        <f t="shared" ref="DA18" ca="1" si="100">SUM(DA9:DA17)</f>
        <v>991435.40691129782</v>
      </c>
      <c r="DB18" s="315">
        <f ca="1">SUM(CP18:DA18)</f>
        <v>11422962.355413474</v>
      </c>
    </row>
    <row r="19" spans="2:106">
      <c r="B19" s="306"/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316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316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316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316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316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316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316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316"/>
    </row>
    <row r="20" spans="2:106">
      <c r="B20" s="307" t="s">
        <v>41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314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314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314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314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314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314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314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314"/>
    </row>
    <row r="21" spans="2:106">
      <c r="B21" s="308" t="s">
        <v>42</v>
      </c>
      <c r="C21" s="135">
        <f>BS!C13-BS!D13</f>
        <v>0</v>
      </c>
      <c r="D21" s="135">
        <f>BS!D13-BS!E13</f>
        <v>0</v>
      </c>
      <c r="E21" s="135">
        <f>BS!E13-BS!F13</f>
        <v>0</v>
      </c>
      <c r="F21" s="135">
        <f>BS!F13-BS!G13</f>
        <v>0</v>
      </c>
      <c r="G21" s="135">
        <f>BS!G13-BS!H13</f>
        <v>0</v>
      </c>
      <c r="H21" s="135">
        <f>BS!H13-BS!I13</f>
        <v>0</v>
      </c>
      <c r="I21" s="135">
        <f>BS!I13-BS!J13</f>
        <v>0</v>
      </c>
      <c r="J21" s="135">
        <f>BS!J13-BS!K13</f>
        <v>0</v>
      </c>
      <c r="K21" s="135">
        <f>BS!K13-BS!L13</f>
        <v>0</v>
      </c>
      <c r="L21" s="135">
        <f>BS!L13-BS!M13</f>
        <v>0</v>
      </c>
      <c r="M21" s="135">
        <f>BS!M13-BS!N13</f>
        <v>0</v>
      </c>
      <c r="N21" s="135">
        <f>BS!N13-BS!O13</f>
        <v>0</v>
      </c>
      <c r="O21" s="314">
        <f>SUM(C21:N21)</f>
        <v>0</v>
      </c>
      <c r="P21" s="135">
        <f>BS!P13-BS!Q13</f>
        <v>0</v>
      </c>
      <c r="Q21" s="135">
        <f>BS!Q13-BS!R13</f>
        <v>0</v>
      </c>
      <c r="R21" s="135">
        <f>BS!R13-BS!S13</f>
        <v>0</v>
      </c>
      <c r="S21" s="135">
        <f>BS!S13-BS!T13</f>
        <v>0</v>
      </c>
      <c r="T21" s="135">
        <f>BS!T13-BS!U13</f>
        <v>0</v>
      </c>
      <c r="U21" s="135">
        <f>BS!U13-BS!V13</f>
        <v>0</v>
      </c>
      <c r="V21" s="135">
        <f>BS!V13-BS!W13</f>
        <v>0</v>
      </c>
      <c r="W21" s="135">
        <f>BS!W13-BS!X13</f>
        <v>0</v>
      </c>
      <c r="X21" s="135">
        <f>BS!X13-BS!Y13</f>
        <v>0</v>
      </c>
      <c r="Y21" s="135">
        <f>BS!Y13-BS!Z13</f>
        <v>0</v>
      </c>
      <c r="Z21" s="135">
        <f>BS!Z13-BS!AA13</f>
        <v>0</v>
      </c>
      <c r="AA21" s="135">
        <f>BS!AA13-BS!AB13</f>
        <v>0</v>
      </c>
      <c r="AB21" s="314">
        <f>SUM(P21:AA21)</f>
        <v>0</v>
      </c>
      <c r="AC21" s="135">
        <f>BS!AC13-BS!AD13</f>
        <v>0</v>
      </c>
      <c r="AD21" s="135">
        <f>BS!AD13-BS!AE13</f>
        <v>0</v>
      </c>
      <c r="AE21" s="135">
        <f>BS!AE13-BS!AF13</f>
        <v>0</v>
      </c>
      <c r="AF21" s="135">
        <f>BS!AF13-BS!AG13</f>
        <v>0</v>
      </c>
      <c r="AG21" s="135">
        <f>BS!AG13-BS!AH13</f>
        <v>0</v>
      </c>
      <c r="AH21" s="135">
        <f>BS!AH13-BS!AI13</f>
        <v>0</v>
      </c>
      <c r="AI21" s="135">
        <f>BS!AI13-BS!AJ13</f>
        <v>0</v>
      </c>
      <c r="AJ21" s="135">
        <f>BS!AJ13-BS!AK13</f>
        <v>0</v>
      </c>
      <c r="AK21" s="135">
        <f>BS!AK13-BS!AL13</f>
        <v>0</v>
      </c>
      <c r="AL21" s="135">
        <f>BS!AL13-BS!AM13</f>
        <v>0</v>
      </c>
      <c r="AM21" s="135">
        <f>BS!AM13-BS!AN13</f>
        <v>0</v>
      </c>
      <c r="AN21" s="135">
        <f>BS!AN13-BS!AO13</f>
        <v>0</v>
      </c>
      <c r="AO21" s="314">
        <f>SUM(AC21:AN21)</f>
        <v>0</v>
      </c>
      <c r="AP21" s="135">
        <f>BS!AP13-BS!AQ13</f>
        <v>0</v>
      </c>
      <c r="AQ21" s="135">
        <f>BS!AQ13-BS!AR13</f>
        <v>0</v>
      </c>
      <c r="AR21" s="135">
        <f>BS!AR13-BS!AS13</f>
        <v>0</v>
      </c>
      <c r="AS21" s="135">
        <f>BS!AS13-BS!AT13</f>
        <v>0</v>
      </c>
      <c r="AT21" s="135">
        <f>BS!AT13-BS!AU13</f>
        <v>0</v>
      </c>
      <c r="AU21" s="135">
        <f>BS!AU13-BS!AV13</f>
        <v>0</v>
      </c>
      <c r="AV21" s="135">
        <f>BS!AV13-BS!AW13</f>
        <v>0</v>
      </c>
      <c r="AW21" s="135">
        <f>BS!AW13-BS!AX13</f>
        <v>0</v>
      </c>
      <c r="AX21" s="135">
        <f>BS!AX13-BS!AY13</f>
        <v>0</v>
      </c>
      <c r="AY21" s="135">
        <f>BS!AY13-BS!AZ13</f>
        <v>0</v>
      </c>
      <c r="AZ21" s="135">
        <f>BS!AZ13-BS!BA13</f>
        <v>0</v>
      </c>
      <c r="BA21" s="135">
        <f>BS!BA13-BS!BB13</f>
        <v>0</v>
      </c>
      <c r="BB21" s="314">
        <f>SUM(AP21:BA21)</f>
        <v>0</v>
      </c>
      <c r="BC21" s="135">
        <f>BS!BC13-BS!BD13</f>
        <v>0</v>
      </c>
      <c r="BD21" s="135">
        <f>BS!BD13-BS!BE13</f>
        <v>0</v>
      </c>
      <c r="BE21" s="135">
        <f>BS!BE13-BS!BF13</f>
        <v>0</v>
      </c>
      <c r="BF21" s="135">
        <f>BS!BF13-BS!BG13</f>
        <v>0</v>
      </c>
      <c r="BG21" s="135">
        <f>BS!BG13-BS!BH13</f>
        <v>0</v>
      </c>
      <c r="BH21" s="135">
        <f>BS!BH13-BS!BI13</f>
        <v>0</v>
      </c>
      <c r="BI21" s="135">
        <f>BS!BI13-BS!BJ13</f>
        <v>0</v>
      </c>
      <c r="BJ21" s="135">
        <f>BS!BJ13-BS!BK13</f>
        <v>0</v>
      </c>
      <c r="BK21" s="135">
        <f>BS!BK13-BS!BL13</f>
        <v>0</v>
      </c>
      <c r="BL21" s="135">
        <f>BS!BL13-BS!BM13</f>
        <v>0</v>
      </c>
      <c r="BM21" s="135">
        <f>BS!BM13-BS!BN13</f>
        <v>0</v>
      </c>
      <c r="BN21" s="135">
        <f>BS!BN13-BS!BO13</f>
        <v>0</v>
      </c>
      <c r="BO21" s="314">
        <f>SUM(BC21:BN21)</f>
        <v>0</v>
      </c>
      <c r="BP21" s="135">
        <f>BS!BP13-BS!BQ13</f>
        <v>0</v>
      </c>
      <c r="BQ21" s="135">
        <f>BS!BQ13-BS!BR13</f>
        <v>0</v>
      </c>
      <c r="BR21" s="135">
        <f>BS!BR13-BS!BS13</f>
        <v>0</v>
      </c>
      <c r="BS21" s="135">
        <f>BS!BS13-BS!BT13</f>
        <v>0</v>
      </c>
      <c r="BT21" s="135">
        <f>BS!BT13-BS!BU13</f>
        <v>0</v>
      </c>
      <c r="BU21" s="135">
        <f>BS!BU13-BS!BV13</f>
        <v>0</v>
      </c>
      <c r="BV21" s="135">
        <f>BS!BV13-BS!BW13</f>
        <v>0</v>
      </c>
      <c r="BW21" s="135">
        <f>BS!BW13-BS!BX13</f>
        <v>0</v>
      </c>
      <c r="BX21" s="135">
        <f>BS!BX13-BS!BY13</f>
        <v>0</v>
      </c>
      <c r="BY21" s="135">
        <f>BS!BY13-BS!BZ13</f>
        <v>0</v>
      </c>
      <c r="BZ21" s="135">
        <f>BS!BZ13-BS!CA13</f>
        <v>0</v>
      </c>
      <c r="CA21" s="135">
        <f>BS!CA13-BS!CB13</f>
        <v>0</v>
      </c>
      <c r="CB21" s="314">
        <f>SUM(BP21:CA21)</f>
        <v>0</v>
      </c>
      <c r="CC21" s="135">
        <f>BS!CC13-BS!CD13</f>
        <v>0</v>
      </c>
      <c r="CD21" s="135">
        <f>BS!CD13-BS!CE13</f>
        <v>0</v>
      </c>
      <c r="CE21" s="135">
        <f>BS!CE13-BS!CF13</f>
        <v>0</v>
      </c>
      <c r="CF21" s="135">
        <f>BS!CF13-BS!CG13</f>
        <v>0</v>
      </c>
      <c r="CG21" s="135">
        <f>BS!CG13-BS!CH13</f>
        <v>0</v>
      </c>
      <c r="CH21" s="135">
        <f>BS!CH13-BS!CI13</f>
        <v>0</v>
      </c>
      <c r="CI21" s="135">
        <f>BS!CI13-BS!CJ13</f>
        <v>0</v>
      </c>
      <c r="CJ21" s="135">
        <f>BS!CJ13-BS!CK13</f>
        <v>0</v>
      </c>
      <c r="CK21" s="135">
        <f>BS!CK13-BS!CL13</f>
        <v>0</v>
      </c>
      <c r="CL21" s="135">
        <f>BS!CL13-BS!CM13</f>
        <v>0</v>
      </c>
      <c r="CM21" s="135">
        <f>BS!CM13-BS!CN13</f>
        <v>0</v>
      </c>
      <c r="CN21" s="135">
        <f>BS!CN13-BS!CO13</f>
        <v>0</v>
      </c>
      <c r="CO21" s="314">
        <f>SUM(CC21:CN21)</f>
        <v>0</v>
      </c>
      <c r="CP21" s="135">
        <f>BS!CP13-BS!CQ13</f>
        <v>0</v>
      </c>
      <c r="CQ21" s="135">
        <f>BS!CQ13-BS!CR13</f>
        <v>0</v>
      </c>
      <c r="CR21" s="135">
        <f>BS!CR13-BS!CS13</f>
        <v>0</v>
      </c>
      <c r="CS21" s="135">
        <f>BS!CS13-BS!CT13</f>
        <v>0</v>
      </c>
      <c r="CT21" s="135">
        <f>BS!CT13-BS!CU13</f>
        <v>0</v>
      </c>
      <c r="CU21" s="135">
        <f>BS!CU13-BS!CV13</f>
        <v>0</v>
      </c>
      <c r="CV21" s="135">
        <f>BS!CV13-BS!CW13</f>
        <v>0</v>
      </c>
      <c r="CW21" s="135">
        <f>BS!CW13-BS!CX13</f>
        <v>0</v>
      </c>
      <c r="CX21" s="135">
        <f>BS!CX13-BS!CY13</f>
        <v>0</v>
      </c>
      <c r="CY21" s="135">
        <f>BS!CY13-BS!CZ13</f>
        <v>0</v>
      </c>
      <c r="CZ21" s="135">
        <f>BS!CZ13-BS!DA13</f>
        <v>0</v>
      </c>
      <c r="DA21" s="135">
        <f>BS!DA13-BS!DB13</f>
        <v>0</v>
      </c>
      <c r="DB21" s="314">
        <f>SUM(CP21:DA21)</f>
        <v>0</v>
      </c>
    </row>
    <row r="22" spans="2:106">
      <c r="B22" s="308" t="s">
        <v>49</v>
      </c>
      <c r="C22" s="135">
        <f>-CapEx!D6</f>
        <v>-50000</v>
      </c>
      <c r="D22" s="135">
        <f>-CapEx!E6</f>
        <v>-50000</v>
      </c>
      <c r="E22" s="135">
        <f>-CapEx!F6</f>
        <v>-833.33333333333337</v>
      </c>
      <c r="F22" s="135">
        <f>-CapEx!G6</f>
        <v>-833.33333333333337</v>
      </c>
      <c r="G22" s="135">
        <f>-CapEx!H6</f>
        <v>-833.33333333333337</v>
      </c>
      <c r="H22" s="135">
        <f>-CapEx!I6</f>
        <v>-833.33333333333337</v>
      </c>
      <c r="I22" s="135">
        <f>-CapEx!J6</f>
        <v>-833.33333333333337</v>
      </c>
      <c r="J22" s="135">
        <f>-CapEx!K6</f>
        <v>-833.33333333333337</v>
      </c>
      <c r="K22" s="135">
        <f>-CapEx!L6</f>
        <v>-833.33333333333337</v>
      </c>
      <c r="L22" s="135">
        <f>-CapEx!M6</f>
        <v>-833.33333333333337</v>
      </c>
      <c r="M22" s="135">
        <f>-CapEx!N6</f>
        <v>-833.33333333333337</v>
      </c>
      <c r="N22" s="135">
        <f>-CapEx!O6</f>
        <v>-833.33333333333337</v>
      </c>
      <c r="O22" s="314">
        <f>SUM(C22:N22)</f>
        <v>-108333.33333333328</v>
      </c>
      <c r="P22" s="135">
        <f>-CapEx!Q6</f>
        <v>-84166.666666666657</v>
      </c>
      <c r="Q22" s="135">
        <f>-CapEx!R6</f>
        <v>-84166.666666666657</v>
      </c>
      <c r="R22" s="135">
        <f>-CapEx!S6</f>
        <v>-84183.333333333328</v>
      </c>
      <c r="S22" s="135">
        <f>-CapEx!T6</f>
        <v>-84183.333333333328</v>
      </c>
      <c r="T22" s="135">
        <f>-CapEx!U6</f>
        <v>-84183.333333333328</v>
      </c>
      <c r="U22" s="135">
        <f>-CapEx!V6</f>
        <v>-84183.333333333328</v>
      </c>
      <c r="V22" s="135">
        <f>-CapEx!W6</f>
        <v>-4166.666666666667</v>
      </c>
      <c r="W22" s="135">
        <f>-CapEx!X6</f>
        <v>-4166.666666666667</v>
      </c>
      <c r="X22" s="135">
        <f>-CapEx!Y6</f>
        <v>-4166.666666666667</v>
      </c>
      <c r="Y22" s="135">
        <f>-CapEx!Z6</f>
        <v>-4166.666666666667</v>
      </c>
      <c r="Z22" s="135">
        <f>-CapEx!AA6</f>
        <v>-4166.666666666667</v>
      </c>
      <c r="AA22" s="135">
        <f>-CapEx!AB6</f>
        <v>-4166.666666666667</v>
      </c>
      <c r="AB22" s="314">
        <f>SUM(P22:AA22)</f>
        <v>-530066.66666666663</v>
      </c>
      <c r="AC22" s="135">
        <f>-CapEx!AD6</f>
        <v>-4166.666666666667</v>
      </c>
      <c r="AD22" s="135">
        <f>-CapEx!AE6</f>
        <v>-4166.666666666667</v>
      </c>
      <c r="AE22" s="135">
        <f>-CapEx!AF6</f>
        <v>-4166.666666666667</v>
      </c>
      <c r="AF22" s="135">
        <f>-CapEx!AG6</f>
        <v>-4166.666666666667</v>
      </c>
      <c r="AG22" s="135">
        <f>-CapEx!AH6</f>
        <v>-4166.666666666667</v>
      </c>
      <c r="AH22" s="135">
        <f>-CapEx!AI6</f>
        <v>-4166.666666666667</v>
      </c>
      <c r="AI22" s="135">
        <f>-CapEx!AJ6</f>
        <v>-4250</v>
      </c>
      <c r="AJ22" s="135">
        <f>-CapEx!AK6</f>
        <v>-4250</v>
      </c>
      <c r="AK22" s="135">
        <f>-CapEx!AL6</f>
        <v>-4250</v>
      </c>
      <c r="AL22" s="135">
        <f>-CapEx!AM6</f>
        <v>-4250</v>
      </c>
      <c r="AM22" s="135">
        <f>-CapEx!AN6</f>
        <v>-4250</v>
      </c>
      <c r="AN22" s="135">
        <f>-CapEx!AO6</f>
        <v>-4250</v>
      </c>
      <c r="AO22" s="314">
        <f>SUM(AC22:AN22)</f>
        <v>-50500</v>
      </c>
      <c r="AP22" s="135">
        <f>-CapEx!AQ6</f>
        <v>-170916.66666666666</v>
      </c>
      <c r="AQ22" s="135">
        <f>-CapEx!AR6</f>
        <v>-170916.66666666666</v>
      </c>
      <c r="AR22" s="135">
        <f>-CapEx!AS6</f>
        <v>-170916.66666666666</v>
      </c>
      <c r="AS22" s="135">
        <f>-CapEx!AT6</f>
        <v>-170916.66666666666</v>
      </c>
      <c r="AT22" s="135">
        <f>-CapEx!AU6</f>
        <v>-170916.66666666666</v>
      </c>
      <c r="AU22" s="135">
        <f>-CapEx!AV6</f>
        <v>-170916.66666666666</v>
      </c>
      <c r="AV22" s="135">
        <f>-CapEx!AW6</f>
        <v>-171001.66666666666</v>
      </c>
      <c r="AW22" s="135">
        <f>-CapEx!AX6</f>
        <v>-171001.66666666666</v>
      </c>
      <c r="AX22" s="135">
        <f>-CapEx!AY6</f>
        <v>-171001.66666666666</v>
      </c>
      <c r="AY22" s="135">
        <f>-CapEx!AZ6</f>
        <v>-171001.66666666666</v>
      </c>
      <c r="AZ22" s="135">
        <f>-CapEx!BA6</f>
        <v>-171001.66666666666</v>
      </c>
      <c r="BA22" s="135">
        <f>-CapEx!BB6</f>
        <v>-171001.66666666666</v>
      </c>
      <c r="BB22" s="314">
        <f>SUM(AP22:BA22)</f>
        <v>-2051510.0000000002</v>
      </c>
      <c r="BC22" s="135">
        <f>-CapEx!BD6</f>
        <v>-16666.666666666668</v>
      </c>
      <c r="BD22" s="135">
        <f>-CapEx!BE6</f>
        <v>-16666.666666666668</v>
      </c>
      <c r="BE22" s="135">
        <f>-CapEx!BF6</f>
        <v>-16666.666666666668</v>
      </c>
      <c r="BF22" s="135">
        <f>-CapEx!BG6</f>
        <v>-16666.666666666668</v>
      </c>
      <c r="BG22" s="135">
        <f>-CapEx!BH6</f>
        <v>-16666.666666666668</v>
      </c>
      <c r="BH22" s="135">
        <f>-CapEx!BI6</f>
        <v>-16666.666666666668</v>
      </c>
      <c r="BI22" s="135">
        <f>-CapEx!BJ6</f>
        <v>-16666.666666666668</v>
      </c>
      <c r="BJ22" s="135">
        <f>-CapEx!BK6</f>
        <v>-16666.666666666668</v>
      </c>
      <c r="BK22" s="135">
        <f>-CapEx!BL6</f>
        <v>-16666.666666666668</v>
      </c>
      <c r="BL22" s="135">
        <f>-CapEx!BM6</f>
        <v>-16666.666666666668</v>
      </c>
      <c r="BM22" s="135">
        <f>-CapEx!BN6</f>
        <v>-16666.666666666668</v>
      </c>
      <c r="BN22" s="135">
        <f>-CapEx!BO6</f>
        <v>-16666.666666666668</v>
      </c>
      <c r="BO22" s="314">
        <f>SUM(BC22:BN22)</f>
        <v>-199999.99999999997</v>
      </c>
      <c r="BP22" s="135">
        <f>-CapEx!BQ6</f>
        <v>-17000</v>
      </c>
      <c r="BQ22" s="135">
        <f>-CapEx!BR6</f>
        <v>-17000</v>
      </c>
      <c r="BR22" s="135">
        <f>-CapEx!BS6</f>
        <v>-17000</v>
      </c>
      <c r="BS22" s="135">
        <f>-CapEx!BT6</f>
        <v>-17000</v>
      </c>
      <c r="BT22" s="135">
        <f>-CapEx!BU6</f>
        <v>-17000</v>
      </c>
      <c r="BU22" s="135">
        <f>-CapEx!BV6</f>
        <v>-17000</v>
      </c>
      <c r="BV22" s="135">
        <f>-CapEx!BW6</f>
        <v>-17000</v>
      </c>
      <c r="BW22" s="135">
        <f>-CapEx!BX6</f>
        <v>-17000</v>
      </c>
      <c r="BX22" s="135">
        <f>-CapEx!BY6</f>
        <v>-17000</v>
      </c>
      <c r="BY22" s="135">
        <f>-CapEx!BZ6</f>
        <v>-17000</v>
      </c>
      <c r="BZ22" s="135">
        <f>-CapEx!CA6</f>
        <v>-17000</v>
      </c>
      <c r="CA22" s="135">
        <f>-CapEx!CB6</f>
        <v>-17000</v>
      </c>
      <c r="CB22" s="314">
        <f>SUM(BP22:CA22)</f>
        <v>-204000</v>
      </c>
      <c r="CC22" s="135">
        <f>-CapEx!CD6</f>
        <v>-17340</v>
      </c>
      <c r="CD22" s="135">
        <f>-CapEx!CE6</f>
        <v>-17340</v>
      </c>
      <c r="CE22" s="135">
        <f>-CapEx!CF6</f>
        <v>-17340</v>
      </c>
      <c r="CF22" s="135">
        <f>-CapEx!CG6</f>
        <v>-17340</v>
      </c>
      <c r="CG22" s="135">
        <f>-CapEx!CH6</f>
        <v>-17340</v>
      </c>
      <c r="CH22" s="135">
        <f>-CapEx!CI6</f>
        <v>-17340</v>
      </c>
      <c r="CI22" s="135">
        <f>-CapEx!CJ6</f>
        <v>-17340</v>
      </c>
      <c r="CJ22" s="135">
        <f>-CapEx!CK6</f>
        <v>-17340</v>
      </c>
      <c r="CK22" s="135">
        <f>-CapEx!CL6</f>
        <v>-17340</v>
      </c>
      <c r="CL22" s="135">
        <f>-CapEx!CM6</f>
        <v>-17340</v>
      </c>
      <c r="CM22" s="135">
        <f>-CapEx!CN6</f>
        <v>-17340</v>
      </c>
      <c r="CN22" s="135">
        <f>-CapEx!CO6</f>
        <v>-17340</v>
      </c>
      <c r="CO22" s="314">
        <f>SUM(CC22:CN22)</f>
        <v>-208080</v>
      </c>
      <c r="CP22" s="135">
        <f>-CapEx!CQ6</f>
        <v>-17686.8</v>
      </c>
      <c r="CQ22" s="135">
        <f>-CapEx!CR6</f>
        <v>-17686.8</v>
      </c>
      <c r="CR22" s="135">
        <f>-CapEx!CS6</f>
        <v>-17686.8</v>
      </c>
      <c r="CS22" s="135">
        <f>-CapEx!CT6</f>
        <v>-17686.8</v>
      </c>
      <c r="CT22" s="135">
        <f>-CapEx!CU6</f>
        <v>-17686.8</v>
      </c>
      <c r="CU22" s="135">
        <f>-CapEx!CV6</f>
        <v>-17686.8</v>
      </c>
      <c r="CV22" s="135">
        <f>-CapEx!CW6</f>
        <v>-17686.8</v>
      </c>
      <c r="CW22" s="135">
        <f>-CapEx!CX6</f>
        <v>-17686.8</v>
      </c>
      <c r="CX22" s="135">
        <f>-CapEx!CY6</f>
        <v>-17686.8</v>
      </c>
      <c r="CY22" s="135">
        <f>-CapEx!CZ6</f>
        <v>-17686.8</v>
      </c>
      <c r="CZ22" s="135">
        <f>-CapEx!DA6</f>
        <v>-17686.8</v>
      </c>
      <c r="DA22" s="135">
        <f>-CapEx!DB6</f>
        <v>-17686.8</v>
      </c>
      <c r="DB22" s="314">
        <f>SUM(CP22:DA22)</f>
        <v>-212241.59999999995</v>
      </c>
    </row>
    <row r="23" spans="2:106">
      <c r="B23" s="308" t="s">
        <v>14</v>
      </c>
      <c r="C23" s="135">
        <f>-C12</f>
        <v>0</v>
      </c>
      <c r="D23" s="135">
        <f t="shared" ref="D23:N23" ca="1" si="101">-D12</f>
        <v>500</v>
      </c>
      <c r="E23" s="135">
        <f t="shared" ca="1" si="101"/>
        <v>279.77777777777783</v>
      </c>
      <c r="F23" s="135">
        <f t="shared" ca="1" si="101"/>
        <v>218.68259259259261</v>
      </c>
      <c r="G23" s="135">
        <f t="shared" ca="1" si="101"/>
        <v>153.32438179012345</v>
      </c>
      <c r="H23" s="135">
        <f t="shared" ca="1" si="101"/>
        <v>100.32408372247941</v>
      </c>
      <c r="I23" s="135">
        <f t="shared" ca="1" si="101"/>
        <v>59.691451998516179</v>
      </c>
      <c r="J23" s="135">
        <f t="shared" ca="1" si="101"/>
        <v>31.436351337702892</v>
      </c>
      <c r="K23" s="135">
        <f t="shared" ca="1" si="101"/>
        <v>15.568757743994384</v>
      </c>
      <c r="L23" s="135">
        <f t="shared" ca="1" si="101"/>
        <v>12.098758680774536</v>
      </c>
      <c r="M23" s="135">
        <f t="shared" ca="1" si="101"/>
        <v>21.03655324687205</v>
      </c>
      <c r="N23" s="135">
        <f t="shared" ca="1" si="101"/>
        <v>42.392452353652551</v>
      </c>
      <c r="O23" s="314">
        <f ca="1">SUM(C23:N23)</f>
        <v>1434.3331612444861</v>
      </c>
      <c r="P23" s="135">
        <f ca="1">-P12</f>
        <v>76.17687890318804</v>
      </c>
      <c r="Q23" s="135">
        <f t="shared" ref="Q23:AA23" ca="1" si="102">-Q12</f>
        <v>1511.2892568563957</v>
      </c>
      <c r="R23" s="135">
        <f t="shared" ca="1" si="102"/>
        <v>1195.2365299318883</v>
      </c>
      <c r="S23" s="135">
        <f t="shared" ca="1" si="102"/>
        <v>911.11175499396268</v>
      </c>
      <c r="T23" s="135">
        <f t="shared" ca="1" si="102"/>
        <v>644.64497527022695</v>
      </c>
      <c r="U23" s="135">
        <f t="shared" ca="1" si="102"/>
        <v>396.18103805023537</v>
      </c>
      <c r="V23" s="135">
        <f t="shared" ca="1" si="102"/>
        <v>165.73272514624321</v>
      </c>
      <c r="W23" s="135">
        <f t="shared" ca="1" si="102"/>
        <v>394.03968134835486</v>
      </c>
      <c r="X23" s="135">
        <f t="shared" ca="1" si="102"/>
        <v>634.07858315482315</v>
      </c>
      <c r="Y23" s="135">
        <f t="shared" ca="1" si="102"/>
        <v>849.77296593073095</v>
      </c>
      <c r="Z23" s="135">
        <f t="shared" ca="1" si="102"/>
        <v>1090.2262144755616</v>
      </c>
      <c r="AA23" s="135">
        <f t="shared" ca="1" si="102"/>
        <v>1355.4398215551325</v>
      </c>
      <c r="AB23" s="314">
        <f ca="1">SUM(P23:AA23)</f>
        <v>9223.9304256167434</v>
      </c>
      <c r="AC23" s="135">
        <f ca="1">-AC12</f>
        <v>1645.4154346781741</v>
      </c>
      <c r="AD23" s="135">
        <f t="shared" ref="AD23:AN23" ca="1" si="103">-AD12</f>
        <v>1962.1148561056552</v>
      </c>
      <c r="AE23" s="135">
        <f t="shared" ca="1" si="103"/>
        <v>2295.7449428610848</v>
      </c>
      <c r="AF23" s="135">
        <f t="shared" ca="1" si="103"/>
        <v>2657.7167606584394</v>
      </c>
      <c r="AG23" s="135">
        <f t="shared" ca="1" si="103"/>
        <v>3048.0325393616863</v>
      </c>
      <c r="AH23" s="135">
        <f t="shared" ca="1" si="103"/>
        <v>3466.6946859706136</v>
      </c>
      <c r="AI23" s="135">
        <f t="shared" ca="1" si="103"/>
        <v>3913.7057846347639</v>
      </c>
      <c r="AJ23" s="135">
        <f t="shared" ca="1" si="103"/>
        <v>4451.3662100430474</v>
      </c>
      <c r="AK23" s="135">
        <f t="shared" ca="1" si="103"/>
        <v>5019.5851461124857</v>
      </c>
      <c r="AL23" s="135">
        <f t="shared" ca="1" si="103"/>
        <v>5618.9812257901804</v>
      </c>
      <c r="AM23" s="135">
        <f t="shared" ca="1" si="103"/>
        <v>6249.5581480139272</v>
      </c>
      <c r="AN23" s="135">
        <f t="shared" ca="1" si="103"/>
        <v>6911.3198065786701</v>
      </c>
      <c r="AO23" s="314">
        <f ca="1">SUM(AC23:AN23)</f>
        <v>47240.235540808731</v>
      </c>
      <c r="AP23" s="135">
        <f ca="1">-AP12</f>
        <v>7604.270290159614</v>
      </c>
      <c r="AQ23" s="135">
        <f t="shared" ref="AQ23:BA23" ca="1" si="104">-AQ12</f>
        <v>14461.391243447682</v>
      </c>
      <c r="AR23" s="135">
        <f t="shared" ca="1" si="104"/>
        <v>14610.910560577844</v>
      </c>
      <c r="AS23" s="135">
        <f t="shared" ca="1" si="104"/>
        <v>14794.058729458831</v>
      </c>
      <c r="AT23" s="135">
        <f t="shared" ca="1" si="104"/>
        <v>15010.836832155821</v>
      </c>
      <c r="AU23" s="135">
        <f t="shared" ca="1" si="104"/>
        <v>15261.246160914314</v>
      </c>
      <c r="AV23" s="135">
        <f t="shared" ca="1" si="104"/>
        <v>15545.288218166899</v>
      </c>
      <c r="AW23" s="135">
        <f t="shared" ca="1" si="104"/>
        <v>15968.13482148227</v>
      </c>
      <c r="AX23" s="135">
        <f t="shared" ca="1" si="104"/>
        <v>16427.478787224005</v>
      </c>
      <c r="AY23" s="135">
        <f t="shared" ca="1" si="104"/>
        <v>16923.950336204205</v>
      </c>
      <c r="AZ23" s="135">
        <f t="shared" ca="1" si="104"/>
        <v>17457.552489843492</v>
      </c>
      <c r="BA23" s="135">
        <f t="shared" ca="1" si="104"/>
        <v>18028.288501609884</v>
      </c>
      <c r="BB23" s="314">
        <f ca="1">SUM(AP23:BA23)</f>
        <v>182093.40697124481</v>
      </c>
      <c r="BC23" s="135">
        <f ca="1">-BC12</f>
        <v>18636.16185703767</v>
      </c>
      <c r="BD23" s="135">
        <f t="shared" ref="BD23:BN23" ca="1" si="105">-BD12</f>
        <v>19863.414641486645</v>
      </c>
      <c r="BE23" s="135">
        <f t="shared" ca="1" si="105"/>
        <v>21080.332100321069</v>
      </c>
      <c r="BF23" s="135">
        <f t="shared" ca="1" si="105"/>
        <v>22341.824552366215</v>
      </c>
      <c r="BG23" s="135">
        <f t="shared" ca="1" si="105"/>
        <v>23647.900182059904</v>
      </c>
      <c r="BH23" s="135">
        <f t="shared" ca="1" si="105"/>
        <v>24998.567452433668</v>
      </c>
      <c r="BI23" s="135">
        <f t="shared" ca="1" si="105"/>
        <v>26393.835105163893</v>
      </c>
      <c r="BJ23" s="135">
        <f t="shared" ca="1" si="105"/>
        <v>27834.144158740313</v>
      </c>
      <c r="BK23" s="135">
        <f t="shared" ca="1" si="105"/>
        <v>29319.083398548875</v>
      </c>
      <c r="BL23" s="135">
        <f t="shared" ca="1" si="105"/>
        <v>30848.662405224863</v>
      </c>
      <c r="BM23" s="135">
        <f t="shared" ca="1" si="105"/>
        <v>32422.891038342223</v>
      </c>
      <c r="BN23" s="135">
        <f t="shared" ca="1" si="105"/>
        <v>34041.779436473465</v>
      </c>
      <c r="BO23" s="314">
        <f ca="1">SUM(BC23:BN23)</f>
        <v>311428.59632819879</v>
      </c>
      <c r="BP23" s="135">
        <f ca="1">-BP12</f>
        <v>35705.338017251248</v>
      </c>
      <c r="BQ23" s="135">
        <f t="shared" ref="BQ23:CA23" ca="1" si="106">-BQ12</f>
        <v>37606.64004091129</v>
      </c>
      <c r="BR23" s="135">
        <f t="shared" ca="1" si="106"/>
        <v>39542.459906466072</v>
      </c>
      <c r="BS23" s="135">
        <f t="shared" ca="1" si="106"/>
        <v>41516.122929452518</v>
      </c>
      <c r="BT23" s="135">
        <f t="shared" ca="1" si="106"/>
        <v>43529.015641615188</v>
      </c>
      <c r="BU23" s="135">
        <f t="shared" ca="1" si="106"/>
        <v>45581.150939690553</v>
      </c>
      <c r="BV23" s="135">
        <f t="shared" ca="1" si="106"/>
        <v>47672.541965600649</v>
      </c>
      <c r="BW23" s="135">
        <f t="shared" ca="1" si="106"/>
        <v>49803.773013666469</v>
      </c>
      <c r="BX23" s="135">
        <f t="shared" ca="1" si="106"/>
        <v>51974.29645616674</v>
      </c>
      <c r="BY23" s="135">
        <f t="shared" ca="1" si="106"/>
        <v>54184.126174638106</v>
      </c>
      <c r="BZ23" s="135">
        <f t="shared" ca="1" si="106"/>
        <v>56433.276296194672</v>
      </c>
      <c r="CA23" s="135">
        <f t="shared" ca="1" si="106"/>
        <v>58721.761193614766</v>
      </c>
      <c r="CB23" s="314">
        <f ca="1">SUM(BP23:CA23)</f>
        <v>562270.50257526827</v>
      </c>
      <c r="CC23" s="135">
        <f ca="1">-CC12</f>
        <v>61049.595485429258</v>
      </c>
      <c r="CD23" s="135">
        <f t="shared" ref="CD23:CN23" ca="1" si="107">-CD12</f>
        <v>63670.176770946862</v>
      </c>
      <c r="CE23" s="135">
        <f t="shared" ca="1" si="107"/>
        <v>66318.738635441274</v>
      </c>
      <c r="CF23" s="135">
        <f t="shared" ca="1" si="107"/>
        <v>68999.705974087949</v>
      </c>
      <c r="CG23" s="135">
        <f t="shared" ca="1" si="107"/>
        <v>71713.095682065206</v>
      </c>
      <c r="CH23" s="135">
        <f t="shared" ca="1" si="107"/>
        <v>74458.925087988333</v>
      </c>
      <c r="CI23" s="135">
        <f t="shared" ca="1" si="107"/>
        <v>77237.211723112487</v>
      </c>
      <c r="CJ23" s="135">
        <f t="shared" ca="1" si="107"/>
        <v>80041.717885915903</v>
      </c>
      <c r="CK23" s="135">
        <f t="shared" ca="1" si="107"/>
        <v>82878.661119772616</v>
      </c>
      <c r="CL23" s="135">
        <f t="shared" ca="1" si="107"/>
        <v>85748.05941025354</v>
      </c>
      <c r="CM23" s="135">
        <f t="shared" ca="1" si="107"/>
        <v>88649.930945661283</v>
      </c>
      <c r="CN23" s="135">
        <f t="shared" ca="1" si="107"/>
        <v>91584.294117142606</v>
      </c>
      <c r="CO23" s="314">
        <f ca="1">SUM(CC23:CN23)</f>
        <v>912350.11283781729</v>
      </c>
      <c r="CP23" s="135">
        <f ca="1">-CP12</f>
        <v>94551.167518801987</v>
      </c>
      <c r="CQ23" s="135">
        <f t="shared" ref="CQ23:DA23" ca="1" si="108">-CQ12</f>
        <v>97860.296736987206</v>
      </c>
      <c r="CR23" s="135">
        <f t="shared" ca="1" si="108"/>
        <v>101189.16578548714</v>
      </c>
      <c r="CS23" s="135">
        <f t="shared" ca="1" si="108"/>
        <v>104553.8044065584</v>
      </c>
      <c r="CT23" s="135">
        <f t="shared" ca="1" si="108"/>
        <v>107954.23387508158</v>
      </c>
      <c r="CU23" s="135">
        <f t="shared" ca="1" si="108"/>
        <v>111390.47568949718</v>
      </c>
      <c r="CV23" s="135">
        <f t="shared" ca="1" si="108"/>
        <v>114862.5515719384</v>
      </c>
      <c r="CW23" s="135">
        <f t="shared" ca="1" si="108"/>
        <v>118371.27993576264</v>
      </c>
      <c r="CX23" s="135">
        <f t="shared" ca="1" si="108"/>
        <v>121915.89330284864</v>
      </c>
      <c r="CY23" s="135">
        <f t="shared" ca="1" si="108"/>
        <v>125496.41406930424</v>
      </c>
      <c r="CZ23" s="135">
        <f t="shared" ca="1" si="108"/>
        <v>129112.86485551855</v>
      </c>
      <c r="DA23" s="135">
        <f t="shared" ca="1" si="108"/>
        <v>132765.26850630189</v>
      </c>
      <c r="DB23" s="314">
        <f ca="1">SUM(CP23:DA23)</f>
        <v>1360023.4162540878</v>
      </c>
    </row>
    <row r="24" spans="2:106">
      <c r="B24" s="310" t="s">
        <v>43</v>
      </c>
      <c r="C24" s="136">
        <f>SUM(C21:C22,C23)</f>
        <v>-50000</v>
      </c>
      <c r="D24" s="136">
        <f t="shared" ref="D24:N24" ca="1" si="109">SUM(D21:D22,D23)</f>
        <v>-49500</v>
      </c>
      <c r="E24" s="136">
        <f t="shared" ca="1" si="109"/>
        <v>-553.55555555555554</v>
      </c>
      <c r="F24" s="136">
        <f t="shared" ca="1" si="109"/>
        <v>-614.65074074074073</v>
      </c>
      <c r="G24" s="136">
        <f t="shared" ca="1" si="109"/>
        <v>-680.00895154320995</v>
      </c>
      <c r="H24" s="136">
        <f t="shared" ca="1" si="109"/>
        <v>-733.009249610854</v>
      </c>
      <c r="I24" s="136">
        <f t="shared" ca="1" si="109"/>
        <v>-773.64188133481719</v>
      </c>
      <c r="J24" s="136">
        <f t="shared" ca="1" si="109"/>
        <v>-801.89698199563043</v>
      </c>
      <c r="K24" s="136">
        <f t="shared" ca="1" si="109"/>
        <v>-817.76457558933896</v>
      </c>
      <c r="L24" s="136">
        <f t="shared" ca="1" si="109"/>
        <v>-821.23457465255888</v>
      </c>
      <c r="M24" s="136">
        <f t="shared" ca="1" si="109"/>
        <v>-812.29678008646135</v>
      </c>
      <c r="N24" s="136">
        <f t="shared" ca="1" si="109"/>
        <v>-790.94088097968086</v>
      </c>
      <c r="O24" s="315">
        <f ca="1">SUM(O21:O22,O23)</f>
        <v>-106899.0001720888</v>
      </c>
      <c r="P24" s="136">
        <f ca="1">SUM(P21:P22,P23)</f>
        <v>-84090.489787763465</v>
      </c>
      <c r="Q24" s="136">
        <f t="shared" ref="Q24" ca="1" si="110">SUM(Q21:Q22,Q23)</f>
        <v>-82655.377409810259</v>
      </c>
      <c r="R24" s="136">
        <f t="shared" ref="R24" ca="1" si="111">SUM(R21:R22,R23)</f>
        <v>-82988.096803401437</v>
      </c>
      <c r="S24" s="136">
        <f t="shared" ref="S24" ca="1" si="112">SUM(S21:S22,S23)</f>
        <v>-83272.221578339362</v>
      </c>
      <c r="T24" s="136">
        <f t="shared" ref="T24" ca="1" si="113">SUM(T21:T22,T23)</f>
        <v>-83538.688358063097</v>
      </c>
      <c r="U24" s="136">
        <f t="shared" ref="U24" ca="1" si="114">SUM(U21:U22,U23)</f>
        <v>-83787.1522952831</v>
      </c>
      <c r="V24" s="136">
        <f t="shared" ref="V24" ca="1" si="115">SUM(V21:V22,V23)</f>
        <v>-4000.9339415204236</v>
      </c>
      <c r="W24" s="136">
        <f t="shared" ref="W24" ca="1" si="116">SUM(W21:W22,W23)</f>
        <v>-3772.6269853183121</v>
      </c>
      <c r="X24" s="136">
        <f t="shared" ref="X24" ca="1" si="117">SUM(X21:X22,X23)</f>
        <v>-3532.5880835118437</v>
      </c>
      <c r="Y24" s="136">
        <f t="shared" ref="Y24" ca="1" si="118">SUM(Y21:Y22,Y23)</f>
        <v>-3316.8937007359359</v>
      </c>
      <c r="Z24" s="136">
        <f t="shared" ref="Z24" ca="1" si="119">SUM(Z21:Z22,Z23)</f>
        <v>-3076.4404521911056</v>
      </c>
      <c r="AA24" s="136">
        <f t="shared" ref="AA24" ca="1" si="120">SUM(AA21:AA22,AA23)</f>
        <v>-2811.2268451115342</v>
      </c>
      <c r="AB24" s="315">
        <f ca="1">SUM(AB21:AB22,AB23)</f>
        <v>-520842.73624104989</v>
      </c>
      <c r="AC24" s="136">
        <f ca="1">SUM(AC21:AC22,AC23)</f>
        <v>-2521.2512319884927</v>
      </c>
      <c r="AD24" s="136">
        <f t="shared" ref="AD24" ca="1" si="121">SUM(AD21:AD22,AD23)</f>
        <v>-2204.5518105610117</v>
      </c>
      <c r="AE24" s="136">
        <f t="shared" ref="AE24" ca="1" si="122">SUM(AE21:AE22,AE23)</f>
        <v>-1870.9217238055821</v>
      </c>
      <c r="AF24" s="136">
        <f t="shared" ref="AF24" ca="1" si="123">SUM(AF21:AF22,AF23)</f>
        <v>-1508.9499060082276</v>
      </c>
      <c r="AG24" s="136">
        <f t="shared" ref="AG24" ca="1" si="124">SUM(AG21:AG22,AG23)</f>
        <v>-1118.6341273049807</v>
      </c>
      <c r="AH24" s="136">
        <f t="shared" ref="AH24" ca="1" si="125">SUM(AH21:AH22,AH23)</f>
        <v>-699.97198069605338</v>
      </c>
      <c r="AI24" s="136">
        <f t="shared" ref="AI24" ca="1" si="126">SUM(AI21:AI22,AI23)</f>
        <v>-336.29421536523614</v>
      </c>
      <c r="AJ24" s="136">
        <f t="shared" ref="AJ24" ca="1" si="127">SUM(AJ21:AJ22,AJ23)</f>
        <v>201.36621004304743</v>
      </c>
      <c r="AK24" s="136">
        <f t="shared" ref="AK24" ca="1" si="128">SUM(AK21:AK22,AK23)</f>
        <v>769.58514611248575</v>
      </c>
      <c r="AL24" s="136">
        <f t="shared" ref="AL24" ca="1" si="129">SUM(AL21:AL22,AL23)</f>
        <v>1368.9812257901804</v>
      </c>
      <c r="AM24" s="136">
        <f t="shared" ref="AM24" ca="1" si="130">SUM(AM21:AM22,AM23)</f>
        <v>1999.5581480139272</v>
      </c>
      <c r="AN24" s="136">
        <f t="shared" ref="AN24" ca="1" si="131">SUM(AN21:AN22,AN23)</f>
        <v>2661.3198065786701</v>
      </c>
      <c r="AO24" s="315">
        <f ca="1">SUM(AO21:AO22,AO23)</f>
        <v>-3259.7644591912685</v>
      </c>
      <c r="AP24" s="136">
        <f ca="1">SUM(AP21:AP22,AP23)</f>
        <v>-163312.39637650704</v>
      </c>
      <c r="AQ24" s="136">
        <f t="shared" ref="AQ24" ca="1" si="132">SUM(AQ21:AQ22,AQ23)</f>
        <v>-156455.27542321896</v>
      </c>
      <c r="AR24" s="136">
        <f t="shared" ref="AR24" ca="1" si="133">SUM(AR21:AR22,AR23)</f>
        <v>-156305.75610608881</v>
      </c>
      <c r="AS24" s="136">
        <f t="shared" ref="AS24" ca="1" si="134">SUM(AS21:AS22,AS23)</f>
        <v>-156122.60793720782</v>
      </c>
      <c r="AT24" s="136">
        <f t="shared" ref="AT24" ca="1" si="135">SUM(AT21:AT22,AT23)</f>
        <v>-155905.82983451083</v>
      </c>
      <c r="AU24" s="136">
        <f t="shared" ref="AU24" ca="1" si="136">SUM(AU21:AU22,AU23)</f>
        <v>-155655.42050575235</v>
      </c>
      <c r="AV24" s="136">
        <f t="shared" ref="AV24" ca="1" si="137">SUM(AV21:AV22,AV23)</f>
        <v>-155456.37844849974</v>
      </c>
      <c r="AW24" s="136">
        <f t="shared" ref="AW24" ca="1" si="138">SUM(AW21:AW22,AW23)</f>
        <v>-155033.53184518439</v>
      </c>
      <c r="AX24" s="136">
        <f t="shared" ref="AX24" ca="1" si="139">SUM(AX21:AX22,AX23)</f>
        <v>-154574.18787944264</v>
      </c>
      <c r="AY24" s="136">
        <f t="shared" ref="AY24" ca="1" si="140">SUM(AY21:AY22,AY23)</f>
        <v>-154077.71633046246</v>
      </c>
      <c r="AZ24" s="136">
        <f t="shared" ref="AZ24" ca="1" si="141">SUM(AZ21:AZ22,AZ23)</f>
        <v>-153544.11417682318</v>
      </c>
      <c r="BA24" s="136">
        <f t="shared" ref="BA24" ca="1" si="142">SUM(BA21:BA22,BA23)</f>
        <v>-152973.37816505678</v>
      </c>
      <c r="BB24" s="315">
        <f ca="1">SUM(BB21:BB22,BB23)</f>
        <v>-1869416.5930287554</v>
      </c>
      <c r="BC24" s="136">
        <f ca="1">SUM(BC21:BC22,BC23)</f>
        <v>1969.4951903710025</v>
      </c>
      <c r="BD24" s="136">
        <f t="shared" ref="BD24" ca="1" si="143">SUM(BD21:BD22,BD23)</f>
        <v>3196.7479748199767</v>
      </c>
      <c r="BE24" s="136">
        <f t="shared" ref="BE24" ca="1" si="144">SUM(BE21:BE22,BE23)</f>
        <v>4413.6654336544016</v>
      </c>
      <c r="BF24" s="136">
        <f t="shared" ref="BF24" ca="1" si="145">SUM(BF21:BF22,BF23)</f>
        <v>5675.1578856995475</v>
      </c>
      <c r="BG24" s="136">
        <f t="shared" ref="BG24" ca="1" si="146">SUM(BG21:BG22,BG23)</f>
        <v>6981.2335153932363</v>
      </c>
      <c r="BH24" s="136">
        <f t="shared" ref="BH24" ca="1" si="147">SUM(BH21:BH22,BH23)</f>
        <v>8331.9007857670003</v>
      </c>
      <c r="BI24" s="136">
        <f t="shared" ref="BI24" ca="1" si="148">SUM(BI21:BI22,BI23)</f>
        <v>9727.168438497225</v>
      </c>
      <c r="BJ24" s="136">
        <f t="shared" ref="BJ24" ca="1" si="149">SUM(BJ21:BJ22,BJ23)</f>
        <v>11167.477492073645</v>
      </c>
      <c r="BK24" s="136">
        <f t="shared" ref="BK24" ca="1" si="150">SUM(BK21:BK22,BK23)</f>
        <v>12652.416731882207</v>
      </c>
      <c r="BL24" s="136">
        <f t="shared" ref="BL24" ca="1" si="151">SUM(BL21:BL22,BL23)</f>
        <v>14181.995738558195</v>
      </c>
      <c r="BM24" s="136">
        <f t="shared" ref="BM24" ca="1" si="152">SUM(BM21:BM22,BM23)</f>
        <v>15756.224371675555</v>
      </c>
      <c r="BN24" s="136">
        <f t="shared" ref="BN24" ca="1" si="153">SUM(BN21:BN22,BN23)</f>
        <v>17375.112769806798</v>
      </c>
      <c r="BO24" s="315">
        <f ca="1">SUM(BO21:BO22,BO23)</f>
        <v>111428.59632819882</v>
      </c>
      <c r="BP24" s="136">
        <f ca="1">SUM(BP21:BP22,BP23)</f>
        <v>18705.338017251248</v>
      </c>
      <c r="BQ24" s="136">
        <f t="shared" ref="BQ24" ca="1" si="154">SUM(BQ21:BQ22,BQ23)</f>
        <v>20606.64004091129</v>
      </c>
      <c r="BR24" s="136">
        <f t="shared" ref="BR24" ca="1" si="155">SUM(BR21:BR22,BR23)</f>
        <v>22542.459906466072</v>
      </c>
      <c r="BS24" s="136">
        <f t="shared" ref="BS24" ca="1" si="156">SUM(BS21:BS22,BS23)</f>
        <v>24516.122929452518</v>
      </c>
      <c r="BT24" s="136">
        <f t="shared" ref="BT24" ca="1" si="157">SUM(BT21:BT22,BT23)</f>
        <v>26529.015641615188</v>
      </c>
      <c r="BU24" s="136">
        <f t="shared" ref="BU24" ca="1" si="158">SUM(BU21:BU22,BU23)</f>
        <v>28581.150939690553</v>
      </c>
      <c r="BV24" s="136">
        <f t="shared" ref="BV24" ca="1" si="159">SUM(BV21:BV22,BV23)</f>
        <v>30672.541965600649</v>
      </c>
      <c r="BW24" s="136">
        <f t="shared" ref="BW24" ca="1" si="160">SUM(BW21:BW22,BW23)</f>
        <v>32803.773013666469</v>
      </c>
      <c r="BX24" s="136">
        <f t="shared" ref="BX24" ca="1" si="161">SUM(BX21:BX22,BX23)</f>
        <v>34974.29645616674</v>
      </c>
      <c r="BY24" s="136">
        <f t="shared" ref="BY24" ca="1" si="162">SUM(BY21:BY22,BY23)</f>
        <v>37184.126174638106</v>
      </c>
      <c r="BZ24" s="136">
        <f t="shared" ref="BZ24" ca="1" si="163">SUM(BZ21:BZ22,BZ23)</f>
        <v>39433.276296194672</v>
      </c>
      <c r="CA24" s="136">
        <f t="shared" ref="CA24" ca="1" si="164">SUM(CA21:CA22,CA23)</f>
        <v>41721.761193614766</v>
      </c>
      <c r="CB24" s="315">
        <f ca="1">SUM(CB21:CB22,CB23)</f>
        <v>358270.50257526827</v>
      </c>
      <c r="CC24" s="136">
        <f ca="1">SUM(CC21:CC22,CC23)</f>
        <v>43709.595485429258</v>
      </c>
      <c r="CD24" s="136">
        <f t="shared" ref="CD24" ca="1" si="165">SUM(CD21:CD22,CD23)</f>
        <v>46330.176770946862</v>
      </c>
      <c r="CE24" s="136">
        <f t="shared" ref="CE24" ca="1" si="166">SUM(CE21:CE22,CE23)</f>
        <v>48978.738635441274</v>
      </c>
      <c r="CF24" s="136">
        <f t="shared" ref="CF24" ca="1" si="167">SUM(CF21:CF22,CF23)</f>
        <v>51659.705974087949</v>
      </c>
      <c r="CG24" s="136">
        <f t="shared" ref="CG24" ca="1" si="168">SUM(CG21:CG22,CG23)</f>
        <v>54373.095682065206</v>
      </c>
      <c r="CH24" s="136">
        <f t="shared" ref="CH24" ca="1" si="169">SUM(CH21:CH22,CH23)</f>
        <v>57118.925087988333</v>
      </c>
      <c r="CI24" s="136">
        <f t="shared" ref="CI24" ca="1" si="170">SUM(CI21:CI22,CI23)</f>
        <v>59897.211723112487</v>
      </c>
      <c r="CJ24" s="136">
        <f t="shared" ref="CJ24" ca="1" si="171">SUM(CJ21:CJ22,CJ23)</f>
        <v>62701.717885915903</v>
      </c>
      <c r="CK24" s="136">
        <f t="shared" ref="CK24" ca="1" si="172">SUM(CK21:CK22,CK23)</f>
        <v>65538.661119772616</v>
      </c>
      <c r="CL24" s="136">
        <f t="shared" ref="CL24" ca="1" si="173">SUM(CL21:CL22,CL23)</f>
        <v>68408.05941025354</v>
      </c>
      <c r="CM24" s="136">
        <f t="shared" ref="CM24" ca="1" si="174">SUM(CM21:CM22,CM23)</f>
        <v>71309.930945661283</v>
      </c>
      <c r="CN24" s="136">
        <f t="shared" ref="CN24" ca="1" si="175">SUM(CN21:CN22,CN23)</f>
        <v>74244.294117142606</v>
      </c>
      <c r="CO24" s="315">
        <f ca="1">SUM(CO21:CO22,CO23)</f>
        <v>704270.11283781729</v>
      </c>
      <c r="CP24" s="136">
        <f ca="1">SUM(CP21:CP22,CP23)</f>
        <v>76864.367518801984</v>
      </c>
      <c r="CQ24" s="136">
        <f t="shared" ref="CQ24" ca="1" si="176">SUM(CQ21:CQ22,CQ23)</f>
        <v>80173.496736987203</v>
      </c>
      <c r="CR24" s="136">
        <f t="shared" ref="CR24" ca="1" si="177">SUM(CR21:CR22,CR23)</f>
        <v>83502.365785487142</v>
      </c>
      <c r="CS24" s="136">
        <f t="shared" ref="CS24" ca="1" si="178">SUM(CS21:CS22,CS23)</f>
        <v>86867.004406558393</v>
      </c>
      <c r="CT24" s="136">
        <f t="shared" ref="CT24" ca="1" si="179">SUM(CT21:CT22,CT23)</f>
        <v>90267.43387508158</v>
      </c>
      <c r="CU24" s="136">
        <f t="shared" ref="CU24" ca="1" si="180">SUM(CU21:CU22,CU23)</f>
        <v>93703.675689497177</v>
      </c>
      <c r="CV24" s="136">
        <f t="shared" ref="CV24" ca="1" si="181">SUM(CV21:CV22,CV23)</f>
        <v>97175.751571938396</v>
      </c>
      <c r="CW24" s="136">
        <f t="shared" ref="CW24" ca="1" si="182">SUM(CW21:CW22,CW23)</f>
        <v>100684.47993576263</v>
      </c>
      <c r="CX24" s="136">
        <f t="shared" ref="CX24" ca="1" si="183">SUM(CX21:CX22,CX23)</f>
        <v>104229.09330284863</v>
      </c>
      <c r="CY24" s="136">
        <f t="shared" ref="CY24" ca="1" si="184">SUM(CY21:CY22,CY23)</f>
        <v>107809.61406930424</v>
      </c>
      <c r="CZ24" s="136">
        <f t="shared" ref="CZ24" ca="1" si="185">SUM(CZ21:CZ22,CZ23)</f>
        <v>111426.06485551855</v>
      </c>
      <c r="DA24" s="136">
        <f t="shared" ref="DA24" ca="1" si="186">SUM(DA21:DA22,DA23)</f>
        <v>115078.46850630188</v>
      </c>
      <c r="DB24" s="315">
        <f ca="1">SUM(DB21:DB22,DB23)</f>
        <v>1147781.816254088</v>
      </c>
    </row>
    <row r="25" spans="2:106">
      <c r="B25" s="311"/>
      <c r="C25" s="134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313"/>
      <c r="P25" s="134"/>
      <c r="Q25" s="134"/>
      <c r="R25" s="134"/>
      <c r="S25" s="134"/>
      <c r="T25" s="134"/>
      <c r="U25" s="134"/>
      <c r="V25" s="134"/>
      <c r="W25" s="134"/>
      <c r="X25" s="134"/>
      <c r="Y25" s="134"/>
      <c r="Z25" s="134"/>
      <c r="AA25" s="134"/>
      <c r="AB25" s="313"/>
      <c r="AC25" s="134"/>
      <c r="AD25" s="134"/>
      <c r="AE25" s="134"/>
      <c r="AF25" s="134"/>
      <c r="AG25" s="134"/>
      <c r="AH25" s="134"/>
      <c r="AI25" s="134"/>
      <c r="AJ25" s="134"/>
      <c r="AK25" s="134"/>
      <c r="AL25" s="134"/>
      <c r="AM25" s="134"/>
      <c r="AN25" s="134"/>
      <c r="AO25" s="313"/>
      <c r="AP25" s="134"/>
      <c r="AQ25" s="134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313"/>
      <c r="BC25" s="134"/>
      <c r="BD25" s="134"/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313"/>
      <c r="BP25" s="134"/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313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313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313"/>
    </row>
    <row r="26" spans="2:106">
      <c r="B26" s="307" t="s">
        <v>44</v>
      </c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314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5"/>
      <c r="AA26" s="135"/>
      <c r="AB26" s="314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314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314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314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314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314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314"/>
    </row>
    <row r="27" spans="2:106">
      <c r="B27" s="308" t="s">
        <v>103</v>
      </c>
      <c r="C27" s="135">
        <f>BS!D29-BS!C29</f>
        <v>0</v>
      </c>
      <c r="D27" s="135">
        <f>BS!E29-BS!D29</f>
        <v>0</v>
      </c>
      <c r="E27" s="135">
        <f>BS!F29-BS!E29</f>
        <v>0</v>
      </c>
      <c r="F27" s="135">
        <f>BS!G29-BS!F29</f>
        <v>0</v>
      </c>
      <c r="G27" s="135">
        <f>BS!H29-BS!G29</f>
        <v>0</v>
      </c>
      <c r="H27" s="135">
        <f>BS!I29-BS!H29</f>
        <v>0</v>
      </c>
      <c r="I27" s="135">
        <f>BS!J29-BS!I29</f>
        <v>0</v>
      </c>
      <c r="J27" s="135">
        <f>BS!K29-BS!J29</f>
        <v>0</v>
      </c>
      <c r="K27" s="135">
        <f>BS!L29-BS!K29</f>
        <v>0</v>
      </c>
      <c r="L27" s="135">
        <f>BS!M29-BS!L29</f>
        <v>0</v>
      </c>
      <c r="M27" s="135">
        <f>BS!N29-BS!M29</f>
        <v>0</v>
      </c>
      <c r="N27" s="135">
        <f>BS!O29-BS!N29</f>
        <v>0</v>
      </c>
      <c r="O27" s="314">
        <f t="shared" ref="O27:O30" si="187">SUM(C27:N27)</f>
        <v>0</v>
      </c>
      <c r="P27" s="135">
        <f>BS!Q29-BS!P29</f>
        <v>0</v>
      </c>
      <c r="Q27" s="135">
        <f>BS!R29-BS!Q29</f>
        <v>0</v>
      </c>
      <c r="R27" s="135">
        <f>BS!S29-BS!R29</f>
        <v>0</v>
      </c>
      <c r="S27" s="135">
        <f>BS!T29-BS!S29</f>
        <v>0</v>
      </c>
      <c r="T27" s="135">
        <f>BS!U29-BS!T29</f>
        <v>0</v>
      </c>
      <c r="U27" s="135">
        <f>BS!V29-BS!U29</f>
        <v>0</v>
      </c>
      <c r="V27" s="135">
        <f>BS!W29-BS!V29</f>
        <v>0</v>
      </c>
      <c r="W27" s="135">
        <f>BS!X29-BS!W29</f>
        <v>0</v>
      </c>
      <c r="X27" s="135">
        <f>BS!Y29-BS!X29</f>
        <v>0</v>
      </c>
      <c r="Y27" s="135">
        <f>BS!Z29-BS!Y29</f>
        <v>0</v>
      </c>
      <c r="Z27" s="135">
        <f>BS!AA29-BS!Z29</f>
        <v>0</v>
      </c>
      <c r="AA27" s="135">
        <f>BS!AB29-BS!AA29</f>
        <v>0</v>
      </c>
      <c r="AB27" s="314">
        <f t="shared" ref="AB27:AB30" si="188">SUM(P27:AA27)</f>
        <v>0</v>
      </c>
      <c r="AC27" s="135">
        <f>BS!AD29-BS!AC29</f>
        <v>0</v>
      </c>
      <c r="AD27" s="135">
        <f>BS!AE29-BS!AD29</f>
        <v>0</v>
      </c>
      <c r="AE27" s="135">
        <f>BS!AF29-BS!AE29</f>
        <v>0</v>
      </c>
      <c r="AF27" s="135">
        <f>BS!AG29-BS!AF29</f>
        <v>0</v>
      </c>
      <c r="AG27" s="135">
        <f>BS!AH29-BS!AG29</f>
        <v>0</v>
      </c>
      <c r="AH27" s="135">
        <f>BS!AI29-BS!AH29</f>
        <v>0</v>
      </c>
      <c r="AI27" s="135">
        <f>BS!AJ29-BS!AI29</f>
        <v>0</v>
      </c>
      <c r="AJ27" s="135">
        <f>BS!AK29-BS!AJ29</f>
        <v>0</v>
      </c>
      <c r="AK27" s="135">
        <f>BS!AL29-BS!AK29</f>
        <v>0</v>
      </c>
      <c r="AL27" s="135">
        <f>BS!AM29-BS!AL29</f>
        <v>0</v>
      </c>
      <c r="AM27" s="135">
        <f>BS!AN29-BS!AM29</f>
        <v>0</v>
      </c>
      <c r="AN27" s="135">
        <f>BS!AO29-BS!AN29</f>
        <v>0</v>
      </c>
      <c r="AO27" s="314">
        <f t="shared" ref="AO27:AO30" si="189">SUM(AC27:AN27)</f>
        <v>0</v>
      </c>
      <c r="AP27" s="135">
        <f>BS!AQ29-BS!AP29</f>
        <v>0</v>
      </c>
      <c r="AQ27" s="135">
        <f>BS!AR29-BS!AQ29</f>
        <v>0</v>
      </c>
      <c r="AR27" s="135">
        <f>BS!AS29-BS!AR29</f>
        <v>0</v>
      </c>
      <c r="AS27" s="135">
        <f>BS!AT29-BS!AS29</f>
        <v>0</v>
      </c>
      <c r="AT27" s="135">
        <f>BS!AU29-BS!AT29</f>
        <v>0</v>
      </c>
      <c r="AU27" s="135">
        <f>BS!AV29-BS!AU29</f>
        <v>0</v>
      </c>
      <c r="AV27" s="135">
        <f>BS!AW29-BS!AV29</f>
        <v>0</v>
      </c>
      <c r="AW27" s="135">
        <f>BS!AX29-BS!AW29</f>
        <v>0</v>
      </c>
      <c r="AX27" s="135">
        <f>BS!AY29-BS!AX29</f>
        <v>0</v>
      </c>
      <c r="AY27" s="135">
        <f>BS!AZ29-BS!AY29</f>
        <v>0</v>
      </c>
      <c r="AZ27" s="135">
        <f>BS!BA29-BS!AZ29</f>
        <v>0</v>
      </c>
      <c r="BA27" s="135">
        <f>BS!BB29-BS!BA29</f>
        <v>0</v>
      </c>
      <c r="BB27" s="314">
        <f t="shared" ref="BB27:BB30" si="190">SUM(AP27:BA27)</f>
        <v>0</v>
      </c>
      <c r="BC27" s="135">
        <f>BS!BD29-BS!BC29</f>
        <v>0</v>
      </c>
      <c r="BD27" s="135">
        <f>BS!BE29-BS!BD29</f>
        <v>0</v>
      </c>
      <c r="BE27" s="135">
        <f>BS!BF29-BS!BE29</f>
        <v>0</v>
      </c>
      <c r="BF27" s="135">
        <f>BS!BG29-BS!BF29</f>
        <v>0</v>
      </c>
      <c r="BG27" s="135">
        <f>BS!BH29-BS!BG29</f>
        <v>0</v>
      </c>
      <c r="BH27" s="135">
        <f>BS!BI29-BS!BH29</f>
        <v>0</v>
      </c>
      <c r="BI27" s="135">
        <f>BS!BJ29-BS!BI29</f>
        <v>0</v>
      </c>
      <c r="BJ27" s="135">
        <f>BS!BK29-BS!BJ29</f>
        <v>0</v>
      </c>
      <c r="BK27" s="135">
        <f>BS!BL29-BS!BK29</f>
        <v>0</v>
      </c>
      <c r="BL27" s="135">
        <f>BS!BM29-BS!BL29</f>
        <v>0</v>
      </c>
      <c r="BM27" s="135">
        <f>BS!BN29-BS!BM29</f>
        <v>0</v>
      </c>
      <c r="BN27" s="135">
        <f>BS!BO29-BS!BN29</f>
        <v>0</v>
      </c>
      <c r="BO27" s="314">
        <f t="shared" ref="BO27:BO30" si="191">SUM(BC27:BN27)</f>
        <v>0</v>
      </c>
      <c r="BP27" s="135">
        <f>BS!BQ29-BS!BP29</f>
        <v>0</v>
      </c>
      <c r="BQ27" s="135">
        <f>BS!BR29-BS!BQ29</f>
        <v>0</v>
      </c>
      <c r="BR27" s="135">
        <f>BS!BS29-BS!BR29</f>
        <v>0</v>
      </c>
      <c r="BS27" s="135">
        <f>BS!BT29-BS!BS29</f>
        <v>0</v>
      </c>
      <c r="BT27" s="135">
        <f>BS!BU29-BS!BT29</f>
        <v>0</v>
      </c>
      <c r="BU27" s="135">
        <f>BS!BV29-BS!BU29</f>
        <v>0</v>
      </c>
      <c r="BV27" s="135">
        <f>BS!BW29-BS!BV29</f>
        <v>0</v>
      </c>
      <c r="BW27" s="135">
        <f>BS!BX29-BS!BW29</f>
        <v>0</v>
      </c>
      <c r="BX27" s="135">
        <f>BS!BY29-BS!BX29</f>
        <v>0</v>
      </c>
      <c r="BY27" s="135">
        <f>BS!BZ29-BS!BY29</f>
        <v>0</v>
      </c>
      <c r="BZ27" s="135">
        <f>BS!CA29-BS!BZ29</f>
        <v>0</v>
      </c>
      <c r="CA27" s="135">
        <f>BS!CB29-BS!CA29</f>
        <v>0</v>
      </c>
      <c r="CB27" s="314">
        <f t="shared" ref="CB27:CB30" si="192">SUM(BP27:CA27)</f>
        <v>0</v>
      </c>
      <c r="CC27" s="135">
        <f>BS!CD29-BS!CC29</f>
        <v>0</v>
      </c>
      <c r="CD27" s="135">
        <f>BS!CE29-BS!CD29</f>
        <v>0</v>
      </c>
      <c r="CE27" s="135">
        <f>BS!CF29-BS!CE29</f>
        <v>0</v>
      </c>
      <c r="CF27" s="135">
        <f>BS!CG29-BS!CF29</f>
        <v>0</v>
      </c>
      <c r="CG27" s="135">
        <f>BS!CH29-BS!CG29</f>
        <v>0</v>
      </c>
      <c r="CH27" s="135">
        <f>BS!CI29-BS!CH29</f>
        <v>0</v>
      </c>
      <c r="CI27" s="135">
        <f>BS!CJ29-BS!CI29</f>
        <v>0</v>
      </c>
      <c r="CJ27" s="135">
        <f>BS!CK29-BS!CJ29</f>
        <v>0</v>
      </c>
      <c r="CK27" s="135">
        <f>BS!CL29-BS!CK29</f>
        <v>0</v>
      </c>
      <c r="CL27" s="135">
        <f>BS!CM29-BS!CL29</f>
        <v>0</v>
      </c>
      <c r="CM27" s="135">
        <f>BS!CN29-BS!CM29</f>
        <v>0</v>
      </c>
      <c r="CN27" s="135">
        <f>BS!CO29-BS!CN29</f>
        <v>0</v>
      </c>
      <c r="CO27" s="314">
        <f t="shared" ref="CO27:CO30" si="193">SUM(CC27:CN27)</f>
        <v>0</v>
      </c>
      <c r="CP27" s="135">
        <f>BS!CQ29-BS!CP29</f>
        <v>0</v>
      </c>
      <c r="CQ27" s="135">
        <f>BS!CR29-BS!CQ29</f>
        <v>0</v>
      </c>
      <c r="CR27" s="135">
        <f>BS!CS29-BS!CR29</f>
        <v>0</v>
      </c>
      <c r="CS27" s="135">
        <f>BS!CT29-BS!CS29</f>
        <v>0</v>
      </c>
      <c r="CT27" s="135">
        <f>BS!CU29-BS!CT29</f>
        <v>0</v>
      </c>
      <c r="CU27" s="135">
        <f>BS!CV29-BS!CU29</f>
        <v>0</v>
      </c>
      <c r="CV27" s="135">
        <f>BS!CW29-BS!CV29</f>
        <v>0</v>
      </c>
      <c r="CW27" s="135">
        <f>BS!CX29-BS!CW29</f>
        <v>0</v>
      </c>
      <c r="CX27" s="135">
        <f>BS!CY29-BS!CX29</f>
        <v>0</v>
      </c>
      <c r="CY27" s="135">
        <f>BS!CZ29-BS!CY29</f>
        <v>0</v>
      </c>
      <c r="CZ27" s="135">
        <f>BS!DA29-BS!CZ29</f>
        <v>0</v>
      </c>
      <c r="DA27" s="135">
        <f>BS!DB29-BS!DA29</f>
        <v>0</v>
      </c>
      <c r="DB27" s="314">
        <f t="shared" ref="DB27:DB30" si="194">SUM(CP27:DA27)</f>
        <v>0</v>
      </c>
    </row>
    <row r="28" spans="2:106">
      <c r="B28" s="308" t="s">
        <v>45</v>
      </c>
      <c r="C28" s="135">
        <f>-C13</f>
        <v>0</v>
      </c>
      <c r="D28" s="135">
        <f t="shared" ref="D28:N28" si="195">-D13</f>
        <v>0</v>
      </c>
      <c r="E28" s="135">
        <f t="shared" si="195"/>
        <v>0</v>
      </c>
      <c r="F28" s="135">
        <f t="shared" si="195"/>
        <v>0</v>
      </c>
      <c r="G28" s="135">
        <f t="shared" si="195"/>
        <v>0</v>
      </c>
      <c r="H28" s="135">
        <f t="shared" si="195"/>
        <v>0</v>
      </c>
      <c r="I28" s="135">
        <f t="shared" si="195"/>
        <v>0</v>
      </c>
      <c r="J28" s="135">
        <f t="shared" si="195"/>
        <v>0</v>
      </c>
      <c r="K28" s="135">
        <f t="shared" si="195"/>
        <v>0</v>
      </c>
      <c r="L28" s="135">
        <f t="shared" si="195"/>
        <v>0</v>
      </c>
      <c r="M28" s="135">
        <f t="shared" si="195"/>
        <v>0</v>
      </c>
      <c r="N28" s="135">
        <f t="shared" si="195"/>
        <v>0</v>
      </c>
      <c r="O28" s="314">
        <f t="shared" si="187"/>
        <v>0</v>
      </c>
      <c r="P28" s="135">
        <f>-P13</f>
        <v>0</v>
      </c>
      <c r="Q28" s="135">
        <f t="shared" ref="Q28:AA28" si="196">-Q13</f>
        <v>0</v>
      </c>
      <c r="R28" s="135">
        <f t="shared" si="196"/>
        <v>0</v>
      </c>
      <c r="S28" s="135">
        <f t="shared" si="196"/>
        <v>0</v>
      </c>
      <c r="T28" s="135">
        <f t="shared" si="196"/>
        <v>0</v>
      </c>
      <c r="U28" s="135">
        <f t="shared" si="196"/>
        <v>0</v>
      </c>
      <c r="V28" s="135">
        <f t="shared" si="196"/>
        <v>0</v>
      </c>
      <c r="W28" s="135">
        <f t="shared" si="196"/>
        <v>0</v>
      </c>
      <c r="X28" s="135">
        <f t="shared" si="196"/>
        <v>0</v>
      </c>
      <c r="Y28" s="135">
        <f t="shared" si="196"/>
        <v>0</v>
      </c>
      <c r="Z28" s="135">
        <f t="shared" si="196"/>
        <v>0</v>
      </c>
      <c r="AA28" s="135">
        <f t="shared" si="196"/>
        <v>0</v>
      </c>
      <c r="AB28" s="314">
        <f t="shared" si="188"/>
        <v>0</v>
      </c>
      <c r="AC28" s="135">
        <f>-AC13</f>
        <v>0</v>
      </c>
      <c r="AD28" s="135">
        <f t="shared" ref="AD28:AN28" si="197">-AD13</f>
        <v>0</v>
      </c>
      <c r="AE28" s="135">
        <f t="shared" si="197"/>
        <v>0</v>
      </c>
      <c r="AF28" s="135">
        <f t="shared" si="197"/>
        <v>0</v>
      </c>
      <c r="AG28" s="135">
        <f t="shared" si="197"/>
        <v>0</v>
      </c>
      <c r="AH28" s="135">
        <f t="shared" si="197"/>
        <v>0</v>
      </c>
      <c r="AI28" s="135">
        <f t="shared" si="197"/>
        <v>0</v>
      </c>
      <c r="AJ28" s="135">
        <f t="shared" si="197"/>
        <v>0</v>
      </c>
      <c r="AK28" s="135">
        <f t="shared" si="197"/>
        <v>0</v>
      </c>
      <c r="AL28" s="135">
        <f t="shared" si="197"/>
        <v>0</v>
      </c>
      <c r="AM28" s="135">
        <f t="shared" si="197"/>
        <v>0</v>
      </c>
      <c r="AN28" s="135">
        <f t="shared" si="197"/>
        <v>0</v>
      </c>
      <c r="AO28" s="314">
        <f t="shared" si="189"/>
        <v>0</v>
      </c>
      <c r="AP28" s="135">
        <f>-AP13</f>
        <v>0</v>
      </c>
      <c r="AQ28" s="135">
        <f t="shared" ref="AQ28:BA28" si="198">-AQ13</f>
        <v>0</v>
      </c>
      <c r="AR28" s="135">
        <f t="shared" si="198"/>
        <v>0</v>
      </c>
      <c r="AS28" s="135">
        <f t="shared" si="198"/>
        <v>0</v>
      </c>
      <c r="AT28" s="135">
        <f t="shared" si="198"/>
        <v>0</v>
      </c>
      <c r="AU28" s="135">
        <f t="shared" si="198"/>
        <v>0</v>
      </c>
      <c r="AV28" s="135">
        <f t="shared" si="198"/>
        <v>0</v>
      </c>
      <c r="AW28" s="135">
        <f t="shared" si="198"/>
        <v>0</v>
      </c>
      <c r="AX28" s="135">
        <f t="shared" si="198"/>
        <v>0</v>
      </c>
      <c r="AY28" s="135">
        <f t="shared" si="198"/>
        <v>0</v>
      </c>
      <c r="AZ28" s="135">
        <f t="shared" si="198"/>
        <v>0</v>
      </c>
      <c r="BA28" s="135">
        <f t="shared" si="198"/>
        <v>0</v>
      </c>
      <c r="BB28" s="314">
        <f t="shared" si="190"/>
        <v>0</v>
      </c>
      <c r="BC28" s="135">
        <f>-BC13</f>
        <v>0</v>
      </c>
      <c r="BD28" s="135">
        <f t="shared" ref="BD28:BN28" si="199">-BD13</f>
        <v>0</v>
      </c>
      <c r="BE28" s="135">
        <f t="shared" si="199"/>
        <v>0</v>
      </c>
      <c r="BF28" s="135">
        <f t="shared" si="199"/>
        <v>0</v>
      </c>
      <c r="BG28" s="135">
        <f t="shared" si="199"/>
        <v>0</v>
      </c>
      <c r="BH28" s="135">
        <f t="shared" si="199"/>
        <v>0</v>
      </c>
      <c r="BI28" s="135">
        <f t="shared" si="199"/>
        <v>0</v>
      </c>
      <c r="BJ28" s="135">
        <f t="shared" si="199"/>
        <v>0</v>
      </c>
      <c r="BK28" s="135">
        <f t="shared" si="199"/>
        <v>0</v>
      </c>
      <c r="BL28" s="135">
        <f t="shared" si="199"/>
        <v>0</v>
      </c>
      <c r="BM28" s="135">
        <f t="shared" si="199"/>
        <v>0</v>
      </c>
      <c r="BN28" s="135">
        <f t="shared" si="199"/>
        <v>0</v>
      </c>
      <c r="BO28" s="314">
        <f t="shared" si="191"/>
        <v>0</v>
      </c>
      <c r="BP28" s="135">
        <f>-BP13</f>
        <v>0</v>
      </c>
      <c r="BQ28" s="135">
        <f t="shared" ref="BQ28:CA28" si="200">-BQ13</f>
        <v>0</v>
      </c>
      <c r="BR28" s="135">
        <f t="shared" si="200"/>
        <v>0</v>
      </c>
      <c r="BS28" s="135">
        <f t="shared" si="200"/>
        <v>0</v>
      </c>
      <c r="BT28" s="135">
        <f t="shared" si="200"/>
        <v>0</v>
      </c>
      <c r="BU28" s="135">
        <f t="shared" si="200"/>
        <v>0</v>
      </c>
      <c r="BV28" s="135">
        <f t="shared" si="200"/>
        <v>0</v>
      </c>
      <c r="BW28" s="135">
        <f t="shared" si="200"/>
        <v>0</v>
      </c>
      <c r="BX28" s="135">
        <f t="shared" si="200"/>
        <v>0</v>
      </c>
      <c r="BY28" s="135">
        <f t="shared" si="200"/>
        <v>0</v>
      </c>
      <c r="BZ28" s="135">
        <f t="shared" si="200"/>
        <v>0</v>
      </c>
      <c r="CA28" s="135">
        <f t="shared" si="200"/>
        <v>0</v>
      </c>
      <c r="CB28" s="314">
        <f t="shared" si="192"/>
        <v>0</v>
      </c>
      <c r="CC28" s="135">
        <f>-CC13</f>
        <v>0</v>
      </c>
      <c r="CD28" s="135">
        <f t="shared" ref="CD28:CN28" si="201">-CD13</f>
        <v>0</v>
      </c>
      <c r="CE28" s="135">
        <f t="shared" si="201"/>
        <v>0</v>
      </c>
      <c r="CF28" s="135">
        <f t="shared" si="201"/>
        <v>0</v>
      </c>
      <c r="CG28" s="135">
        <f t="shared" si="201"/>
        <v>0</v>
      </c>
      <c r="CH28" s="135">
        <f t="shared" si="201"/>
        <v>0</v>
      </c>
      <c r="CI28" s="135">
        <f t="shared" si="201"/>
        <v>0</v>
      </c>
      <c r="CJ28" s="135">
        <f t="shared" si="201"/>
        <v>0</v>
      </c>
      <c r="CK28" s="135">
        <f t="shared" si="201"/>
        <v>0</v>
      </c>
      <c r="CL28" s="135">
        <f t="shared" si="201"/>
        <v>0</v>
      </c>
      <c r="CM28" s="135">
        <f t="shared" si="201"/>
        <v>0</v>
      </c>
      <c r="CN28" s="135">
        <f t="shared" si="201"/>
        <v>0</v>
      </c>
      <c r="CO28" s="314">
        <f t="shared" si="193"/>
        <v>0</v>
      </c>
      <c r="CP28" s="135">
        <f>-CP13</f>
        <v>0</v>
      </c>
      <c r="CQ28" s="135">
        <f t="shared" ref="CQ28:DA28" si="202">-CQ13</f>
        <v>0</v>
      </c>
      <c r="CR28" s="135">
        <f t="shared" si="202"/>
        <v>0</v>
      </c>
      <c r="CS28" s="135">
        <f t="shared" si="202"/>
        <v>0</v>
      </c>
      <c r="CT28" s="135">
        <f t="shared" si="202"/>
        <v>0</v>
      </c>
      <c r="CU28" s="135">
        <f t="shared" si="202"/>
        <v>0</v>
      </c>
      <c r="CV28" s="135">
        <f t="shared" si="202"/>
        <v>0</v>
      </c>
      <c r="CW28" s="135">
        <f t="shared" si="202"/>
        <v>0</v>
      </c>
      <c r="CX28" s="135">
        <f t="shared" si="202"/>
        <v>0</v>
      </c>
      <c r="CY28" s="135">
        <f t="shared" si="202"/>
        <v>0</v>
      </c>
      <c r="CZ28" s="135">
        <f t="shared" si="202"/>
        <v>0</v>
      </c>
      <c r="DA28" s="135">
        <f t="shared" si="202"/>
        <v>0</v>
      </c>
      <c r="DB28" s="314">
        <f t="shared" si="194"/>
        <v>0</v>
      </c>
    </row>
    <row r="29" spans="2:106">
      <c r="B29" s="308" t="s">
        <v>72</v>
      </c>
      <c r="C29" s="135">
        <f>Financing!D11</f>
        <v>0</v>
      </c>
      <c r="D29" s="135">
        <f>Financing!E11</f>
        <v>0</v>
      </c>
      <c r="E29" s="135">
        <f>Financing!F11</f>
        <v>0</v>
      </c>
      <c r="F29" s="135">
        <f>Financing!G11</f>
        <v>0</v>
      </c>
      <c r="G29" s="135">
        <f>Financing!H11</f>
        <v>0</v>
      </c>
      <c r="H29" s="135">
        <f>Financing!I11</f>
        <v>0</v>
      </c>
      <c r="I29" s="135">
        <f>Financing!J11</f>
        <v>0</v>
      </c>
      <c r="J29" s="135">
        <f>Financing!K11</f>
        <v>0</v>
      </c>
      <c r="K29" s="135">
        <f>Financing!L11</f>
        <v>0</v>
      </c>
      <c r="L29" s="135">
        <f>Financing!M11</f>
        <v>0</v>
      </c>
      <c r="M29" s="135">
        <f>Financing!N11</f>
        <v>0</v>
      </c>
      <c r="N29" s="135">
        <f>Financing!O11</f>
        <v>0</v>
      </c>
      <c r="O29" s="314">
        <f t="shared" si="187"/>
        <v>0</v>
      </c>
      <c r="P29" s="135">
        <f>Financing!Q11</f>
        <v>0</v>
      </c>
      <c r="Q29" s="135">
        <f>Financing!R11</f>
        <v>0</v>
      </c>
      <c r="R29" s="135">
        <f>Financing!S11</f>
        <v>0</v>
      </c>
      <c r="S29" s="135">
        <f>Financing!T11</f>
        <v>0</v>
      </c>
      <c r="T29" s="135">
        <f>Financing!U11</f>
        <v>0</v>
      </c>
      <c r="U29" s="135">
        <f>Financing!V11</f>
        <v>0</v>
      </c>
      <c r="V29" s="135">
        <f>Financing!W11</f>
        <v>0</v>
      </c>
      <c r="W29" s="135">
        <f>Financing!X11</f>
        <v>0</v>
      </c>
      <c r="X29" s="135">
        <f>Financing!Y11</f>
        <v>0</v>
      </c>
      <c r="Y29" s="135">
        <f>Financing!Z11</f>
        <v>0</v>
      </c>
      <c r="Z29" s="135">
        <f>Financing!AA11</f>
        <v>0</v>
      </c>
      <c r="AA29" s="135">
        <f>Financing!AB11</f>
        <v>0</v>
      </c>
      <c r="AB29" s="314">
        <f t="shared" si="188"/>
        <v>0</v>
      </c>
      <c r="AC29" s="135">
        <f>Financing!AD11</f>
        <v>0</v>
      </c>
      <c r="AD29" s="135">
        <f>Financing!AE11</f>
        <v>0</v>
      </c>
      <c r="AE29" s="135">
        <f>Financing!AF11</f>
        <v>0</v>
      </c>
      <c r="AF29" s="135">
        <f>Financing!AG11</f>
        <v>0</v>
      </c>
      <c r="AG29" s="135">
        <f>Financing!AH11</f>
        <v>0</v>
      </c>
      <c r="AH29" s="135">
        <f>Financing!AI11</f>
        <v>0</v>
      </c>
      <c r="AI29" s="135">
        <f ca="1">Financing!AJ11</f>
        <v>0</v>
      </c>
      <c r="AJ29" s="135">
        <f>Financing!AK11</f>
        <v>0</v>
      </c>
      <c r="AK29" s="135">
        <f>Financing!AL11</f>
        <v>0</v>
      </c>
      <c r="AL29" s="135">
        <f>Financing!AM11</f>
        <v>0</v>
      </c>
      <c r="AM29" s="135">
        <f>Financing!AN11</f>
        <v>0</v>
      </c>
      <c r="AN29" s="135">
        <f>Financing!AO11</f>
        <v>0</v>
      </c>
      <c r="AO29" s="314">
        <f t="shared" ca="1" si="189"/>
        <v>0</v>
      </c>
      <c r="AP29" s="135">
        <f>Financing!AQ11</f>
        <v>0</v>
      </c>
      <c r="AQ29" s="135">
        <f>Financing!AR11</f>
        <v>0</v>
      </c>
      <c r="AR29" s="135">
        <f>Financing!AS11</f>
        <v>0</v>
      </c>
      <c r="AS29" s="135">
        <f>Financing!AT11</f>
        <v>0</v>
      </c>
      <c r="AT29" s="135">
        <f>Financing!AU11</f>
        <v>0</v>
      </c>
      <c r="AU29" s="135">
        <f>Financing!AV11</f>
        <v>0</v>
      </c>
      <c r="AV29" s="135">
        <f ca="1">Financing!AW11</f>
        <v>0</v>
      </c>
      <c r="AW29" s="135">
        <f>Financing!AX11</f>
        <v>0</v>
      </c>
      <c r="AX29" s="135">
        <f>Financing!AY11</f>
        <v>0</v>
      </c>
      <c r="AY29" s="135">
        <f>Financing!AZ11</f>
        <v>0</v>
      </c>
      <c r="AZ29" s="135">
        <f>Financing!BA11</f>
        <v>0</v>
      </c>
      <c r="BA29" s="135">
        <f>Financing!BB11</f>
        <v>0</v>
      </c>
      <c r="BB29" s="314">
        <f t="shared" ca="1" si="190"/>
        <v>0</v>
      </c>
      <c r="BC29" s="135">
        <f>Financing!BD11</f>
        <v>0</v>
      </c>
      <c r="BD29" s="135">
        <f>Financing!BE11</f>
        <v>0</v>
      </c>
      <c r="BE29" s="135">
        <f>Financing!BF11</f>
        <v>0</v>
      </c>
      <c r="BF29" s="135">
        <f>Financing!BG11</f>
        <v>0</v>
      </c>
      <c r="BG29" s="135">
        <f>Financing!BH11</f>
        <v>0</v>
      </c>
      <c r="BH29" s="135">
        <f>Financing!BI11</f>
        <v>0</v>
      </c>
      <c r="BI29" s="135">
        <f ca="1">Financing!BJ11</f>
        <v>0</v>
      </c>
      <c r="BJ29" s="135">
        <f>Financing!BK11</f>
        <v>0</v>
      </c>
      <c r="BK29" s="135">
        <f>Financing!BL11</f>
        <v>0</v>
      </c>
      <c r="BL29" s="135">
        <f>Financing!BM11</f>
        <v>0</v>
      </c>
      <c r="BM29" s="135">
        <f>Financing!BN11</f>
        <v>0</v>
      </c>
      <c r="BN29" s="135">
        <f>Financing!BO11</f>
        <v>0</v>
      </c>
      <c r="BO29" s="314">
        <f t="shared" ca="1" si="191"/>
        <v>0</v>
      </c>
      <c r="BP29" s="135">
        <f>Financing!BQ11</f>
        <v>0</v>
      </c>
      <c r="BQ29" s="135">
        <f>Financing!BR11</f>
        <v>0</v>
      </c>
      <c r="BR29" s="135">
        <f>Financing!BS11</f>
        <v>0</v>
      </c>
      <c r="BS29" s="135">
        <f>Financing!BT11</f>
        <v>0</v>
      </c>
      <c r="BT29" s="135">
        <f>Financing!BU11</f>
        <v>0</v>
      </c>
      <c r="BU29" s="135">
        <f>Financing!BV11</f>
        <v>0</v>
      </c>
      <c r="BV29" s="135">
        <f ca="1">Financing!BW11</f>
        <v>0</v>
      </c>
      <c r="BW29" s="135">
        <f>Financing!BX11</f>
        <v>0</v>
      </c>
      <c r="BX29" s="135">
        <f>Financing!BY11</f>
        <v>0</v>
      </c>
      <c r="BY29" s="135">
        <f>Financing!BZ11</f>
        <v>0</v>
      </c>
      <c r="BZ29" s="135">
        <f>Financing!CA11</f>
        <v>0</v>
      </c>
      <c r="CA29" s="135">
        <f>Financing!CB11</f>
        <v>0</v>
      </c>
      <c r="CB29" s="314">
        <f t="shared" ca="1" si="192"/>
        <v>0</v>
      </c>
      <c r="CC29" s="135">
        <f>Financing!CD11</f>
        <v>0</v>
      </c>
      <c r="CD29" s="135">
        <f>Financing!CE11</f>
        <v>0</v>
      </c>
      <c r="CE29" s="135">
        <f>Financing!CF11</f>
        <v>0</v>
      </c>
      <c r="CF29" s="135">
        <f>Financing!CG11</f>
        <v>0</v>
      </c>
      <c r="CG29" s="135">
        <f>Financing!CH11</f>
        <v>0</v>
      </c>
      <c r="CH29" s="135">
        <f>Financing!CI11</f>
        <v>0</v>
      </c>
      <c r="CI29" s="135">
        <f ca="1">Financing!CJ11</f>
        <v>0</v>
      </c>
      <c r="CJ29" s="135">
        <f>Financing!CK11</f>
        <v>0</v>
      </c>
      <c r="CK29" s="135">
        <f>Financing!CL11</f>
        <v>0</v>
      </c>
      <c r="CL29" s="135">
        <f>Financing!CM11</f>
        <v>0</v>
      </c>
      <c r="CM29" s="135">
        <f>Financing!CN11</f>
        <v>0</v>
      </c>
      <c r="CN29" s="135">
        <f>Financing!CO11</f>
        <v>0</v>
      </c>
      <c r="CO29" s="314">
        <f t="shared" ca="1" si="193"/>
        <v>0</v>
      </c>
      <c r="CP29" s="135">
        <f>Financing!CQ11</f>
        <v>0</v>
      </c>
      <c r="CQ29" s="135">
        <f>Financing!CR11</f>
        <v>0</v>
      </c>
      <c r="CR29" s="135">
        <f>Financing!CS11</f>
        <v>0</v>
      </c>
      <c r="CS29" s="135">
        <f>Financing!CT11</f>
        <v>0</v>
      </c>
      <c r="CT29" s="135">
        <f>Financing!CU11</f>
        <v>0</v>
      </c>
      <c r="CU29" s="135">
        <f>Financing!CV11</f>
        <v>0</v>
      </c>
      <c r="CV29" s="135">
        <f ca="1">Financing!CW11</f>
        <v>0</v>
      </c>
      <c r="CW29" s="135">
        <f>Financing!CX11</f>
        <v>0</v>
      </c>
      <c r="CX29" s="135">
        <f>Financing!CY11</f>
        <v>0</v>
      </c>
      <c r="CY29" s="135">
        <f>Financing!CZ11</f>
        <v>0</v>
      </c>
      <c r="CZ29" s="135">
        <f>Financing!DA11</f>
        <v>0</v>
      </c>
      <c r="DA29" s="135">
        <f>Financing!DB11</f>
        <v>0</v>
      </c>
      <c r="DB29" s="314">
        <f t="shared" ca="1" si="194"/>
        <v>0</v>
      </c>
    </row>
    <row r="30" spans="2:106">
      <c r="B30" s="308" t="s">
        <v>71</v>
      </c>
      <c r="C30" s="135">
        <f>BS!D31-BS!C31</f>
        <v>200000</v>
      </c>
      <c r="D30" s="135">
        <f>BS!E31-BS!D31</f>
        <v>0</v>
      </c>
      <c r="E30" s="135">
        <f>BS!F31-BS!E31</f>
        <v>0</v>
      </c>
      <c r="F30" s="135">
        <f>BS!G31-BS!F31</f>
        <v>0</v>
      </c>
      <c r="G30" s="135">
        <f>BS!H31-BS!G31</f>
        <v>0</v>
      </c>
      <c r="H30" s="135">
        <f>BS!I31-BS!H31</f>
        <v>0</v>
      </c>
      <c r="I30" s="135">
        <f>BS!J31-BS!I31</f>
        <v>0</v>
      </c>
      <c r="J30" s="135">
        <f>BS!K31-BS!J31</f>
        <v>0</v>
      </c>
      <c r="K30" s="135">
        <f>BS!L31-BS!K31</f>
        <v>0</v>
      </c>
      <c r="L30" s="135">
        <f>BS!M31-BS!L31</f>
        <v>0</v>
      </c>
      <c r="M30" s="135">
        <f>BS!N31-BS!M31</f>
        <v>0</v>
      </c>
      <c r="N30" s="135">
        <f>BS!O31-BS!N31</f>
        <v>0</v>
      </c>
      <c r="O30" s="314">
        <f t="shared" si="187"/>
        <v>200000</v>
      </c>
      <c r="P30" s="135">
        <f>BS!Q31-BS!P31</f>
        <v>500000</v>
      </c>
      <c r="Q30" s="135">
        <f>BS!R31-BS!Q31</f>
        <v>0</v>
      </c>
      <c r="R30" s="135">
        <f>BS!S31-BS!R31</f>
        <v>0</v>
      </c>
      <c r="S30" s="135">
        <f>BS!T31-BS!S31</f>
        <v>0</v>
      </c>
      <c r="T30" s="135">
        <f>BS!U31-BS!T31</f>
        <v>0</v>
      </c>
      <c r="U30" s="135">
        <f>BS!V31-BS!U31</f>
        <v>0</v>
      </c>
      <c r="V30" s="135">
        <f>BS!W31-BS!V31</f>
        <v>0</v>
      </c>
      <c r="W30" s="135">
        <f>BS!X31-BS!W31</f>
        <v>0</v>
      </c>
      <c r="X30" s="135">
        <f>BS!Y31-BS!X31</f>
        <v>0</v>
      </c>
      <c r="Y30" s="135">
        <f>BS!Z31-BS!Y31</f>
        <v>0</v>
      </c>
      <c r="Z30" s="135">
        <f>BS!AA31-BS!Z31</f>
        <v>0</v>
      </c>
      <c r="AA30" s="135">
        <f>BS!AB31-BS!AA31</f>
        <v>0</v>
      </c>
      <c r="AB30" s="314">
        <f t="shared" si="188"/>
        <v>500000</v>
      </c>
      <c r="AC30" s="135">
        <f>BS!AD31-BS!AC31</f>
        <v>0</v>
      </c>
      <c r="AD30" s="135">
        <f>BS!AE31-BS!AD31</f>
        <v>0</v>
      </c>
      <c r="AE30" s="135">
        <f>BS!AF31-BS!AE31</f>
        <v>0</v>
      </c>
      <c r="AF30" s="135">
        <f>BS!AG31-BS!AF31</f>
        <v>0</v>
      </c>
      <c r="AG30" s="135">
        <f>BS!AH31-BS!AG31</f>
        <v>0</v>
      </c>
      <c r="AH30" s="135">
        <f>BS!AI31-BS!AH31</f>
        <v>0</v>
      </c>
      <c r="AI30" s="135">
        <f>BS!AJ31-BS!AI31</f>
        <v>0</v>
      </c>
      <c r="AJ30" s="135">
        <f>BS!AK31-BS!AJ31</f>
        <v>0</v>
      </c>
      <c r="AK30" s="135">
        <f>BS!AL31-BS!AK31</f>
        <v>0</v>
      </c>
      <c r="AL30" s="135">
        <f>BS!AM31-BS!AL31</f>
        <v>0</v>
      </c>
      <c r="AM30" s="135">
        <f>BS!AN31-BS!AM31</f>
        <v>0</v>
      </c>
      <c r="AN30" s="135">
        <f>BS!AO31-BS!AN31</f>
        <v>0</v>
      </c>
      <c r="AO30" s="314">
        <f t="shared" si="189"/>
        <v>0</v>
      </c>
      <c r="AP30" s="135">
        <f>BS!AQ31-BS!AP31</f>
        <v>2000000</v>
      </c>
      <c r="AQ30" s="135">
        <f>BS!AR31-BS!AQ31</f>
        <v>0</v>
      </c>
      <c r="AR30" s="135">
        <f>BS!AS31-BS!AR31</f>
        <v>0</v>
      </c>
      <c r="AS30" s="135">
        <f>BS!AT31-BS!AS31</f>
        <v>0</v>
      </c>
      <c r="AT30" s="135">
        <f>BS!AU31-BS!AT31</f>
        <v>0</v>
      </c>
      <c r="AU30" s="135">
        <f>BS!AV31-BS!AU31</f>
        <v>0</v>
      </c>
      <c r="AV30" s="135">
        <f>BS!AW31-BS!AV31</f>
        <v>0</v>
      </c>
      <c r="AW30" s="135">
        <f>BS!AX31-BS!AW31</f>
        <v>0</v>
      </c>
      <c r="AX30" s="135">
        <f>BS!AY31-BS!AX31</f>
        <v>0</v>
      </c>
      <c r="AY30" s="135">
        <f>BS!AZ31-BS!AY31</f>
        <v>0</v>
      </c>
      <c r="AZ30" s="135">
        <f>BS!BA31-BS!AZ31</f>
        <v>0</v>
      </c>
      <c r="BA30" s="135">
        <f>BS!BB31-BS!BA31</f>
        <v>0</v>
      </c>
      <c r="BB30" s="314">
        <f t="shared" si="190"/>
        <v>2000000</v>
      </c>
      <c r="BC30" s="135">
        <f>BS!BD31-BS!BC31</f>
        <v>0</v>
      </c>
      <c r="BD30" s="135">
        <f>BS!BE31-BS!BD31</f>
        <v>0</v>
      </c>
      <c r="BE30" s="135">
        <f>BS!BF31-BS!BE31</f>
        <v>0</v>
      </c>
      <c r="BF30" s="135">
        <f>BS!BG31-BS!BF31</f>
        <v>0</v>
      </c>
      <c r="BG30" s="135">
        <f>BS!BH31-BS!BG31</f>
        <v>0</v>
      </c>
      <c r="BH30" s="135">
        <f>BS!BI31-BS!BH31</f>
        <v>0</v>
      </c>
      <c r="BI30" s="135">
        <f>BS!BJ31-BS!BI31</f>
        <v>0</v>
      </c>
      <c r="BJ30" s="135">
        <f>BS!BK31-BS!BJ31</f>
        <v>0</v>
      </c>
      <c r="BK30" s="135">
        <f>BS!BL31-BS!BK31</f>
        <v>0</v>
      </c>
      <c r="BL30" s="135">
        <f>BS!BM31-BS!BL31</f>
        <v>0</v>
      </c>
      <c r="BM30" s="135">
        <f>BS!BN31-BS!BM31</f>
        <v>0</v>
      </c>
      <c r="BN30" s="135">
        <f>BS!BO31-BS!BN31</f>
        <v>0</v>
      </c>
      <c r="BO30" s="314">
        <f t="shared" si="191"/>
        <v>0</v>
      </c>
      <c r="BP30" s="135">
        <f>BS!BQ31-BS!BP31</f>
        <v>0</v>
      </c>
      <c r="BQ30" s="135">
        <f>BS!BR31-BS!BQ31</f>
        <v>0</v>
      </c>
      <c r="BR30" s="135">
        <f>BS!BS31-BS!BR31</f>
        <v>0</v>
      </c>
      <c r="BS30" s="135">
        <f>BS!BT31-BS!BS31</f>
        <v>0</v>
      </c>
      <c r="BT30" s="135">
        <f>BS!BU31-BS!BT31</f>
        <v>0</v>
      </c>
      <c r="BU30" s="135">
        <f>BS!BV31-BS!BU31</f>
        <v>0</v>
      </c>
      <c r="BV30" s="135">
        <f>BS!BW31-BS!BV31</f>
        <v>0</v>
      </c>
      <c r="BW30" s="135">
        <f>BS!BX31-BS!BW31</f>
        <v>0</v>
      </c>
      <c r="BX30" s="135">
        <f>BS!BY31-BS!BX31</f>
        <v>0</v>
      </c>
      <c r="BY30" s="135">
        <f>BS!BZ31-BS!BY31</f>
        <v>0</v>
      </c>
      <c r="BZ30" s="135">
        <f>BS!CA31-BS!BZ31</f>
        <v>0</v>
      </c>
      <c r="CA30" s="135">
        <f>BS!CB31-BS!CA31</f>
        <v>0</v>
      </c>
      <c r="CB30" s="314">
        <f t="shared" si="192"/>
        <v>0</v>
      </c>
      <c r="CC30" s="135">
        <f>BS!CD31-BS!CC31</f>
        <v>0</v>
      </c>
      <c r="CD30" s="135">
        <f>BS!CE31-BS!CD31</f>
        <v>0</v>
      </c>
      <c r="CE30" s="135">
        <f>BS!CF31-BS!CE31</f>
        <v>0</v>
      </c>
      <c r="CF30" s="135">
        <f>BS!CG31-BS!CF31</f>
        <v>0</v>
      </c>
      <c r="CG30" s="135">
        <f>BS!CH31-BS!CG31</f>
        <v>0</v>
      </c>
      <c r="CH30" s="135">
        <f>BS!CI31-BS!CH31</f>
        <v>0</v>
      </c>
      <c r="CI30" s="135">
        <f>BS!CJ31-BS!CI31</f>
        <v>0</v>
      </c>
      <c r="CJ30" s="135">
        <f>BS!CK31-BS!CJ31</f>
        <v>0</v>
      </c>
      <c r="CK30" s="135">
        <f>BS!CL31-BS!CK31</f>
        <v>0</v>
      </c>
      <c r="CL30" s="135">
        <f>BS!CM31-BS!CL31</f>
        <v>0</v>
      </c>
      <c r="CM30" s="135">
        <f>BS!CN31-BS!CM31</f>
        <v>0</v>
      </c>
      <c r="CN30" s="135">
        <f>BS!CO31-BS!CN31</f>
        <v>0</v>
      </c>
      <c r="CO30" s="314">
        <f t="shared" si="193"/>
        <v>0</v>
      </c>
      <c r="CP30" s="135">
        <f>BS!CQ31-BS!CP31</f>
        <v>0</v>
      </c>
      <c r="CQ30" s="135">
        <f>BS!CR31-BS!CQ31</f>
        <v>0</v>
      </c>
      <c r="CR30" s="135">
        <f>BS!CS31-BS!CR31</f>
        <v>0</v>
      </c>
      <c r="CS30" s="135">
        <f>BS!CT31-BS!CS31</f>
        <v>0</v>
      </c>
      <c r="CT30" s="135">
        <f>BS!CU31-BS!CT31</f>
        <v>0</v>
      </c>
      <c r="CU30" s="135">
        <f>BS!CV31-BS!CU31</f>
        <v>0</v>
      </c>
      <c r="CV30" s="135">
        <f>BS!CW31-BS!CV31</f>
        <v>0</v>
      </c>
      <c r="CW30" s="135">
        <f>BS!CX31-BS!CW31</f>
        <v>0</v>
      </c>
      <c r="CX30" s="135">
        <f>BS!CY31-BS!CX31</f>
        <v>0</v>
      </c>
      <c r="CY30" s="135">
        <f>BS!CZ31-BS!CY31</f>
        <v>0</v>
      </c>
      <c r="CZ30" s="135">
        <f>BS!DA31-BS!CZ31</f>
        <v>0</v>
      </c>
      <c r="DA30" s="135">
        <f>BS!DB31-BS!DA31</f>
        <v>0</v>
      </c>
      <c r="DB30" s="314">
        <f t="shared" si="194"/>
        <v>0</v>
      </c>
    </row>
    <row r="31" spans="2:106">
      <c r="B31" s="310" t="s">
        <v>46</v>
      </c>
      <c r="C31" s="136">
        <f>C27+C28+C29+C30</f>
        <v>200000</v>
      </c>
      <c r="D31" s="136">
        <f t="shared" ref="D31:N31" si="203">D27+D28+D29+D30</f>
        <v>0</v>
      </c>
      <c r="E31" s="136">
        <f t="shared" si="203"/>
        <v>0</v>
      </c>
      <c r="F31" s="136">
        <f t="shared" si="203"/>
        <v>0</v>
      </c>
      <c r="G31" s="136">
        <f t="shared" si="203"/>
        <v>0</v>
      </c>
      <c r="H31" s="136">
        <f t="shared" si="203"/>
        <v>0</v>
      </c>
      <c r="I31" s="136">
        <f t="shared" si="203"/>
        <v>0</v>
      </c>
      <c r="J31" s="136">
        <f t="shared" si="203"/>
        <v>0</v>
      </c>
      <c r="K31" s="136">
        <f t="shared" si="203"/>
        <v>0</v>
      </c>
      <c r="L31" s="136">
        <f t="shared" si="203"/>
        <v>0</v>
      </c>
      <c r="M31" s="136">
        <f t="shared" si="203"/>
        <v>0</v>
      </c>
      <c r="N31" s="136">
        <f t="shared" si="203"/>
        <v>0</v>
      </c>
      <c r="O31" s="315">
        <f>O27+O28+O29+O30</f>
        <v>200000</v>
      </c>
      <c r="P31" s="136">
        <f>P27+P28+P29+P30</f>
        <v>500000</v>
      </c>
      <c r="Q31" s="136">
        <f t="shared" ref="Q31" si="204">Q27+Q28+Q29+Q30</f>
        <v>0</v>
      </c>
      <c r="R31" s="136">
        <f t="shared" ref="R31" si="205">R27+R28+R29+R30</f>
        <v>0</v>
      </c>
      <c r="S31" s="136">
        <f t="shared" ref="S31" si="206">S27+S28+S29+S30</f>
        <v>0</v>
      </c>
      <c r="T31" s="136">
        <f t="shared" ref="T31" si="207">T27+T28+T29+T30</f>
        <v>0</v>
      </c>
      <c r="U31" s="136">
        <f t="shared" ref="U31" si="208">U27+U28+U29+U30</f>
        <v>0</v>
      </c>
      <c r="V31" s="136">
        <f t="shared" ref="V31" si="209">V27+V28+V29+V30</f>
        <v>0</v>
      </c>
      <c r="W31" s="136">
        <f t="shared" ref="W31" si="210">W27+W28+W29+W30</f>
        <v>0</v>
      </c>
      <c r="X31" s="136">
        <f t="shared" ref="X31" si="211">X27+X28+X29+X30</f>
        <v>0</v>
      </c>
      <c r="Y31" s="136">
        <f t="shared" ref="Y31" si="212">Y27+Y28+Y29+Y30</f>
        <v>0</v>
      </c>
      <c r="Z31" s="136">
        <f t="shared" ref="Z31" si="213">Z27+Z28+Z29+Z30</f>
        <v>0</v>
      </c>
      <c r="AA31" s="136">
        <f t="shared" ref="AA31" si="214">AA27+AA28+AA29+AA30</f>
        <v>0</v>
      </c>
      <c r="AB31" s="315">
        <f>AB27+AB28+AB29+AB30</f>
        <v>500000</v>
      </c>
      <c r="AC31" s="136">
        <f>AC27+AC28+AC29+AC30</f>
        <v>0</v>
      </c>
      <c r="AD31" s="136">
        <f t="shared" ref="AD31" si="215">AD27+AD28+AD29+AD30</f>
        <v>0</v>
      </c>
      <c r="AE31" s="136">
        <f t="shared" ref="AE31" si="216">AE27+AE28+AE29+AE30</f>
        <v>0</v>
      </c>
      <c r="AF31" s="136">
        <f t="shared" ref="AF31" si="217">AF27+AF28+AF29+AF30</f>
        <v>0</v>
      </c>
      <c r="AG31" s="136">
        <f t="shared" ref="AG31" si="218">AG27+AG28+AG29+AG30</f>
        <v>0</v>
      </c>
      <c r="AH31" s="136">
        <f t="shared" ref="AH31" si="219">AH27+AH28+AH29+AH30</f>
        <v>0</v>
      </c>
      <c r="AI31" s="136">
        <f t="shared" ref="AI31" ca="1" si="220">AI27+AI28+AI29+AI30</f>
        <v>0</v>
      </c>
      <c r="AJ31" s="136">
        <f t="shared" ref="AJ31" si="221">AJ27+AJ28+AJ29+AJ30</f>
        <v>0</v>
      </c>
      <c r="AK31" s="136">
        <f t="shared" ref="AK31" si="222">AK27+AK28+AK29+AK30</f>
        <v>0</v>
      </c>
      <c r="AL31" s="136">
        <f t="shared" ref="AL31" si="223">AL27+AL28+AL29+AL30</f>
        <v>0</v>
      </c>
      <c r="AM31" s="136">
        <f t="shared" ref="AM31" si="224">AM27+AM28+AM29+AM30</f>
        <v>0</v>
      </c>
      <c r="AN31" s="136">
        <f t="shared" ref="AN31" si="225">AN27+AN28+AN29+AN30</f>
        <v>0</v>
      </c>
      <c r="AO31" s="315">
        <f ca="1">AO27+AO28+AO29+AO30</f>
        <v>0</v>
      </c>
      <c r="AP31" s="136">
        <f>AP27+AP28+AP29+AP30</f>
        <v>2000000</v>
      </c>
      <c r="AQ31" s="136">
        <f t="shared" ref="AQ31" si="226">AQ27+AQ28+AQ29+AQ30</f>
        <v>0</v>
      </c>
      <c r="AR31" s="136">
        <f t="shared" ref="AR31" si="227">AR27+AR28+AR29+AR30</f>
        <v>0</v>
      </c>
      <c r="AS31" s="136">
        <f t="shared" ref="AS31" si="228">AS27+AS28+AS29+AS30</f>
        <v>0</v>
      </c>
      <c r="AT31" s="136">
        <f t="shared" ref="AT31" si="229">AT27+AT28+AT29+AT30</f>
        <v>0</v>
      </c>
      <c r="AU31" s="136">
        <f t="shared" ref="AU31" si="230">AU27+AU28+AU29+AU30</f>
        <v>0</v>
      </c>
      <c r="AV31" s="136">
        <f t="shared" ref="AV31" ca="1" si="231">AV27+AV28+AV29+AV30</f>
        <v>0</v>
      </c>
      <c r="AW31" s="136">
        <f t="shared" ref="AW31" si="232">AW27+AW28+AW29+AW30</f>
        <v>0</v>
      </c>
      <c r="AX31" s="136">
        <f t="shared" ref="AX31" si="233">AX27+AX28+AX29+AX30</f>
        <v>0</v>
      </c>
      <c r="AY31" s="136">
        <f t="shared" ref="AY31" si="234">AY27+AY28+AY29+AY30</f>
        <v>0</v>
      </c>
      <c r="AZ31" s="136">
        <f t="shared" ref="AZ31" si="235">AZ27+AZ28+AZ29+AZ30</f>
        <v>0</v>
      </c>
      <c r="BA31" s="136">
        <f t="shared" ref="BA31" si="236">BA27+BA28+BA29+BA30</f>
        <v>0</v>
      </c>
      <c r="BB31" s="315">
        <f ca="1">BB27+BB28+BB29+BB30</f>
        <v>2000000</v>
      </c>
      <c r="BC31" s="136">
        <f>BC27+BC28+BC29+BC30</f>
        <v>0</v>
      </c>
      <c r="BD31" s="136">
        <f t="shared" ref="BD31" si="237">BD27+BD28+BD29+BD30</f>
        <v>0</v>
      </c>
      <c r="BE31" s="136">
        <f t="shared" ref="BE31" si="238">BE27+BE28+BE29+BE30</f>
        <v>0</v>
      </c>
      <c r="BF31" s="136">
        <f t="shared" ref="BF31" si="239">BF27+BF28+BF29+BF30</f>
        <v>0</v>
      </c>
      <c r="BG31" s="136">
        <f t="shared" ref="BG31" si="240">BG27+BG28+BG29+BG30</f>
        <v>0</v>
      </c>
      <c r="BH31" s="136">
        <f t="shared" ref="BH31" si="241">BH27+BH28+BH29+BH30</f>
        <v>0</v>
      </c>
      <c r="BI31" s="136">
        <f t="shared" ref="BI31" ca="1" si="242">BI27+BI28+BI29+BI30</f>
        <v>0</v>
      </c>
      <c r="BJ31" s="136">
        <f t="shared" ref="BJ31" si="243">BJ27+BJ28+BJ29+BJ30</f>
        <v>0</v>
      </c>
      <c r="BK31" s="136">
        <f t="shared" ref="BK31" si="244">BK27+BK28+BK29+BK30</f>
        <v>0</v>
      </c>
      <c r="BL31" s="136">
        <f t="shared" ref="BL31" si="245">BL27+BL28+BL29+BL30</f>
        <v>0</v>
      </c>
      <c r="BM31" s="136">
        <f t="shared" ref="BM31" si="246">BM27+BM28+BM29+BM30</f>
        <v>0</v>
      </c>
      <c r="BN31" s="136">
        <f t="shared" ref="BN31" si="247">BN27+BN28+BN29+BN30</f>
        <v>0</v>
      </c>
      <c r="BO31" s="315">
        <f ca="1">BO27+BO28+BO29+BO30</f>
        <v>0</v>
      </c>
      <c r="BP31" s="136">
        <f>BP27+BP28+BP29+BP30</f>
        <v>0</v>
      </c>
      <c r="BQ31" s="136">
        <f t="shared" ref="BQ31" si="248">BQ27+BQ28+BQ29+BQ30</f>
        <v>0</v>
      </c>
      <c r="BR31" s="136">
        <f t="shared" ref="BR31" si="249">BR27+BR28+BR29+BR30</f>
        <v>0</v>
      </c>
      <c r="BS31" s="136">
        <f t="shared" ref="BS31" si="250">BS27+BS28+BS29+BS30</f>
        <v>0</v>
      </c>
      <c r="BT31" s="136">
        <f t="shared" ref="BT31" si="251">BT27+BT28+BT29+BT30</f>
        <v>0</v>
      </c>
      <c r="BU31" s="136">
        <f t="shared" ref="BU31" si="252">BU27+BU28+BU29+BU30</f>
        <v>0</v>
      </c>
      <c r="BV31" s="136">
        <f t="shared" ref="BV31" ca="1" si="253">BV27+BV28+BV29+BV30</f>
        <v>0</v>
      </c>
      <c r="BW31" s="136">
        <f t="shared" ref="BW31" si="254">BW27+BW28+BW29+BW30</f>
        <v>0</v>
      </c>
      <c r="BX31" s="136">
        <f t="shared" ref="BX31" si="255">BX27+BX28+BX29+BX30</f>
        <v>0</v>
      </c>
      <c r="BY31" s="136">
        <f t="shared" ref="BY31" si="256">BY27+BY28+BY29+BY30</f>
        <v>0</v>
      </c>
      <c r="BZ31" s="136">
        <f t="shared" ref="BZ31" si="257">BZ27+BZ28+BZ29+BZ30</f>
        <v>0</v>
      </c>
      <c r="CA31" s="136">
        <f t="shared" ref="CA31" si="258">CA27+CA28+CA29+CA30</f>
        <v>0</v>
      </c>
      <c r="CB31" s="315">
        <f ca="1">CB27+CB28+CB29+CB30</f>
        <v>0</v>
      </c>
      <c r="CC31" s="136">
        <f>CC27+CC28+CC29+CC30</f>
        <v>0</v>
      </c>
      <c r="CD31" s="136">
        <f t="shared" ref="CD31" si="259">CD27+CD28+CD29+CD30</f>
        <v>0</v>
      </c>
      <c r="CE31" s="136">
        <f t="shared" ref="CE31" si="260">CE27+CE28+CE29+CE30</f>
        <v>0</v>
      </c>
      <c r="CF31" s="136">
        <f t="shared" ref="CF31" si="261">CF27+CF28+CF29+CF30</f>
        <v>0</v>
      </c>
      <c r="CG31" s="136">
        <f t="shared" ref="CG31" si="262">CG27+CG28+CG29+CG30</f>
        <v>0</v>
      </c>
      <c r="CH31" s="136">
        <f t="shared" ref="CH31" si="263">CH27+CH28+CH29+CH30</f>
        <v>0</v>
      </c>
      <c r="CI31" s="136">
        <f t="shared" ref="CI31" ca="1" si="264">CI27+CI28+CI29+CI30</f>
        <v>0</v>
      </c>
      <c r="CJ31" s="136">
        <f t="shared" ref="CJ31" si="265">CJ27+CJ28+CJ29+CJ30</f>
        <v>0</v>
      </c>
      <c r="CK31" s="136">
        <f t="shared" ref="CK31" si="266">CK27+CK28+CK29+CK30</f>
        <v>0</v>
      </c>
      <c r="CL31" s="136">
        <f t="shared" ref="CL31" si="267">CL27+CL28+CL29+CL30</f>
        <v>0</v>
      </c>
      <c r="CM31" s="136">
        <f t="shared" ref="CM31" si="268">CM27+CM28+CM29+CM30</f>
        <v>0</v>
      </c>
      <c r="CN31" s="136">
        <f t="shared" ref="CN31" si="269">CN27+CN28+CN29+CN30</f>
        <v>0</v>
      </c>
      <c r="CO31" s="315">
        <f ca="1">CO27+CO28+CO29+CO30</f>
        <v>0</v>
      </c>
      <c r="CP31" s="136">
        <f>CP27+CP28+CP29+CP30</f>
        <v>0</v>
      </c>
      <c r="CQ31" s="136">
        <f t="shared" ref="CQ31" si="270">CQ27+CQ28+CQ29+CQ30</f>
        <v>0</v>
      </c>
      <c r="CR31" s="136">
        <f t="shared" ref="CR31" si="271">CR27+CR28+CR29+CR30</f>
        <v>0</v>
      </c>
      <c r="CS31" s="136">
        <f t="shared" ref="CS31" si="272">CS27+CS28+CS29+CS30</f>
        <v>0</v>
      </c>
      <c r="CT31" s="136">
        <f t="shared" ref="CT31" si="273">CT27+CT28+CT29+CT30</f>
        <v>0</v>
      </c>
      <c r="CU31" s="136">
        <f t="shared" ref="CU31" si="274">CU27+CU28+CU29+CU30</f>
        <v>0</v>
      </c>
      <c r="CV31" s="136">
        <f t="shared" ref="CV31" ca="1" si="275">CV27+CV28+CV29+CV30</f>
        <v>0</v>
      </c>
      <c r="CW31" s="136">
        <f t="shared" ref="CW31" si="276">CW27+CW28+CW29+CW30</f>
        <v>0</v>
      </c>
      <c r="CX31" s="136">
        <f t="shared" ref="CX31" si="277">CX27+CX28+CX29+CX30</f>
        <v>0</v>
      </c>
      <c r="CY31" s="136">
        <f t="shared" ref="CY31" si="278">CY27+CY28+CY29+CY30</f>
        <v>0</v>
      </c>
      <c r="CZ31" s="136">
        <f t="shared" ref="CZ31" si="279">CZ27+CZ28+CZ29+CZ30</f>
        <v>0</v>
      </c>
      <c r="DA31" s="136">
        <f t="shared" ref="DA31" si="280">DA27+DA28+DA29+DA30</f>
        <v>0</v>
      </c>
      <c r="DB31" s="315">
        <f ca="1">DB27+DB28+DB29+DB30</f>
        <v>0</v>
      </c>
    </row>
    <row r="32" spans="2:106">
      <c r="B32" s="30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316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316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316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316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316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316"/>
      <c r="CC32" s="137"/>
      <c r="CD32" s="137"/>
      <c r="CE32" s="137"/>
      <c r="CF32" s="137"/>
      <c r="CG32" s="137"/>
      <c r="CH32" s="137"/>
      <c r="CI32" s="137"/>
      <c r="CJ32" s="137"/>
      <c r="CK32" s="137"/>
      <c r="CL32" s="137"/>
      <c r="CM32" s="137"/>
      <c r="CN32" s="137"/>
      <c r="CO32" s="316"/>
      <c r="CP32" s="137"/>
      <c r="CQ32" s="137"/>
      <c r="CR32" s="137"/>
      <c r="CS32" s="137"/>
      <c r="CT32" s="137"/>
      <c r="CU32" s="137"/>
      <c r="CV32" s="137"/>
      <c r="CW32" s="137"/>
      <c r="CX32" s="137"/>
      <c r="CY32" s="137"/>
      <c r="CZ32" s="137"/>
      <c r="DA32" s="137"/>
      <c r="DB32" s="316"/>
    </row>
    <row r="33" spans="2:106">
      <c r="B33" s="312" t="s">
        <v>47</v>
      </c>
      <c r="C33" s="138">
        <f ca="1">C18+C24+C31</f>
        <v>150000</v>
      </c>
      <c r="D33" s="138">
        <f t="shared" ref="D33:N33" ca="1" si="281">D18+D24+D31</f>
        <v>-66066.666666666657</v>
      </c>
      <c r="E33" s="138">
        <f t="shared" ca="1" si="281"/>
        <v>-18328.555555555555</v>
      </c>
      <c r="F33" s="138">
        <f t="shared" ca="1" si="281"/>
        <v>-19607.463240740744</v>
      </c>
      <c r="G33" s="138">
        <f t="shared" ca="1" si="281"/>
        <v>-15900.089420293209</v>
      </c>
      <c r="H33" s="138">
        <f t="shared" ca="1" si="281"/>
        <v>-12189.78951718897</v>
      </c>
      <c r="I33" s="138">
        <f t="shared" ca="1" si="281"/>
        <v>-8476.5301982439869</v>
      </c>
      <c r="J33" s="138">
        <f t="shared" ca="1" si="281"/>
        <v>-4760.2780781125521</v>
      </c>
      <c r="K33" s="138">
        <f t="shared" ca="1" si="281"/>
        <v>-1040.9997189659543</v>
      </c>
      <c r="L33" s="138">
        <f t="shared" ca="1" si="281"/>
        <v>2681.3383698292541</v>
      </c>
      <c r="M33" s="138">
        <f t="shared" ca="1" si="281"/>
        <v>6406.7697320341485</v>
      </c>
      <c r="N33" s="138">
        <f t="shared" ca="1" si="281"/>
        <v>10135.327964860646</v>
      </c>
      <c r="O33" s="317">
        <f ca="1">SUM(C33:N33)</f>
        <v>22853.06367095641</v>
      </c>
      <c r="P33" s="138">
        <f ca="1">P18+P24+P31</f>
        <v>430533.71338596224</v>
      </c>
      <c r="Q33" s="138">
        <f t="shared" ref="Q33:AA33" ca="1" si="282">Q18+Q24+Q31</f>
        <v>-94815.818077352204</v>
      </c>
      <c r="R33" s="138">
        <f t="shared" ca="1" si="282"/>
        <v>-85237.432481377691</v>
      </c>
      <c r="S33" s="138">
        <f t="shared" ca="1" si="282"/>
        <v>-79940.033917120702</v>
      </c>
      <c r="T33" s="138">
        <f t="shared" ca="1" si="282"/>
        <v>-74539.181165997477</v>
      </c>
      <c r="U33" s="138">
        <f t="shared" ca="1" si="282"/>
        <v>-69134.493871197628</v>
      </c>
      <c r="V33" s="138">
        <f t="shared" ca="1" si="282"/>
        <v>68492.086860633484</v>
      </c>
      <c r="W33" s="138">
        <f t="shared" ca="1" si="282"/>
        <v>72011.67054194049</v>
      </c>
      <c r="X33" s="138">
        <f t="shared" ca="1" si="282"/>
        <v>64708.314832772361</v>
      </c>
      <c r="Y33" s="138">
        <f t="shared" ca="1" si="282"/>
        <v>72135.974563449141</v>
      </c>
      <c r="Z33" s="138">
        <f t="shared" ca="1" si="282"/>
        <v>79564.08212387134</v>
      </c>
      <c r="AA33" s="138">
        <f t="shared" ca="1" si="282"/>
        <v>86992.683936912377</v>
      </c>
      <c r="AB33" s="317">
        <f ca="1">SUM(P33:AA33)</f>
        <v>470771.56673249573</v>
      </c>
      <c r="AC33" s="138">
        <f ca="1">AC18+AC24+AC31</f>
        <v>95009.826428244429</v>
      </c>
      <c r="AD33" s="138">
        <f t="shared" ref="AD33:AN33" ca="1" si="283">AD18+AD24+AD31</f>
        <v>100089.0260266289</v>
      </c>
      <c r="AE33" s="138">
        <f t="shared" ca="1" si="283"/>
        <v>108591.54533920629</v>
      </c>
      <c r="AF33" s="138">
        <f t="shared" ca="1" si="283"/>
        <v>117094.73361097419</v>
      </c>
      <c r="AG33" s="138">
        <f t="shared" ca="1" si="283"/>
        <v>125598.64398267824</v>
      </c>
      <c r="AH33" s="138">
        <f t="shared" ca="1" si="283"/>
        <v>134103.32959924507</v>
      </c>
      <c r="AI33" s="138">
        <f t="shared" ca="1" si="283"/>
        <v>161298.12762248525</v>
      </c>
      <c r="AJ33" s="138">
        <f t="shared" ca="1" si="283"/>
        <v>170465.68082083139</v>
      </c>
      <c r="AK33" s="138">
        <f t="shared" ca="1" si="283"/>
        <v>179818.82390330851</v>
      </c>
      <c r="AL33" s="138">
        <f t="shared" ca="1" si="283"/>
        <v>189173.07666712414</v>
      </c>
      <c r="AM33" s="138">
        <f t="shared" ca="1" si="283"/>
        <v>198528.49756942253</v>
      </c>
      <c r="AN33" s="138">
        <f t="shared" ca="1" si="283"/>
        <v>207885.14507428338</v>
      </c>
      <c r="AO33" s="317">
        <f ca="1">SUM(AC33:AN33)</f>
        <v>1787656.4566444324</v>
      </c>
      <c r="AP33" s="138">
        <f ca="1">AP18+AP24+AP31</f>
        <v>2057136.2859864207</v>
      </c>
      <c r="AQ33" s="138">
        <f t="shared" ref="AQ33:BA33" ca="1" si="284">AQ18+AQ24+AQ31</f>
        <v>44855.795139048219</v>
      </c>
      <c r="AR33" s="138">
        <f t="shared" ca="1" si="284"/>
        <v>54944.450664296281</v>
      </c>
      <c r="AS33" s="138">
        <f t="shared" ca="1" si="284"/>
        <v>65033.430809097365</v>
      </c>
      <c r="AT33" s="138">
        <f t="shared" ca="1" si="284"/>
        <v>75122.798627548385</v>
      </c>
      <c r="AU33" s="138">
        <f t="shared" ca="1" si="284"/>
        <v>85212.617175775405</v>
      </c>
      <c r="AV33" s="138">
        <f t="shared" ca="1" si="284"/>
        <v>126853.98099461119</v>
      </c>
      <c r="AW33" s="138">
        <f t="shared" ca="1" si="284"/>
        <v>137803.18972252007</v>
      </c>
      <c r="AX33" s="138">
        <f t="shared" ca="1" si="284"/>
        <v>148941.4646940605</v>
      </c>
      <c r="AY33" s="138">
        <f t="shared" ca="1" si="284"/>
        <v>160080.64609178653</v>
      </c>
      <c r="AZ33" s="138">
        <f t="shared" ca="1" si="284"/>
        <v>171220.80352991691</v>
      </c>
      <c r="BA33" s="138">
        <f t="shared" ca="1" si="284"/>
        <v>182362.00662833548</v>
      </c>
      <c r="BB33" s="317">
        <f ca="1">SUM(AP33:BA33)</f>
        <v>3309567.4700634172</v>
      </c>
      <c r="BC33" s="138">
        <f ca="1">BC18+BC24+BC31</f>
        <v>368175.83533469262</v>
      </c>
      <c r="BD33" s="138">
        <f t="shared" ref="BD33:BN33" ca="1" si="285">BD18+BD24+BD31</f>
        <v>365075.23765032721</v>
      </c>
      <c r="BE33" s="138">
        <f t="shared" ca="1" si="285"/>
        <v>378447.73561354395</v>
      </c>
      <c r="BF33" s="138">
        <f t="shared" ca="1" si="285"/>
        <v>391822.68890810717</v>
      </c>
      <c r="BG33" s="138">
        <f t="shared" ca="1" si="285"/>
        <v>405200.18111212912</v>
      </c>
      <c r="BH33" s="138">
        <f t="shared" ca="1" si="285"/>
        <v>418580.29581906775</v>
      </c>
      <c r="BI33" s="138">
        <f t="shared" ca="1" si="285"/>
        <v>432092.71607292612</v>
      </c>
      <c r="BJ33" s="138">
        <f t="shared" ca="1" si="285"/>
        <v>445481.77194256778</v>
      </c>
      <c r="BK33" s="138">
        <f t="shared" ca="1" si="285"/>
        <v>458873.70200279582</v>
      </c>
      <c r="BL33" s="138">
        <f t="shared" ca="1" si="285"/>
        <v>472268.58993520978</v>
      </c>
      <c r="BM33" s="138">
        <f t="shared" ca="1" si="285"/>
        <v>485666.51943937247</v>
      </c>
      <c r="BN33" s="138">
        <f t="shared" ca="1" si="285"/>
        <v>499067.57423333335</v>
      </c>
      <c r="BO33" s="317">
        <f ca="1">SUM(BC33:BN33)</f>
        <v>5120752.8480640734</v>
      </c>
      <c r="BP33" s="138">
        <f ca="1">BP18+BP24+BP31</f>
        <v>570390.60709801444</v>
      </c>
      <c r="BQ33" s="138">
        <f t="shared" ref="BQ33:CA33" ca="1" si="286">BQ18+BQ24+BQ31</f>
        <v>580745.95966643211</v>
      </c>
      <c r="BR33" s="138">
        <f t="shared" ca="1" si="286"/>
        <v>592098.90689593577</v>
      </c>
      <c r="BS33" s="138">
        <f t="shared" ca="1" si="286"/>
        <v>603867.81364879874</v>
      </c>
      <c r="BT33" s="138">
        <f t="shared" ca="1" si="286"/>
        <v>615640.58942260733</v>
      </c>
      <c r="BU33" s="138">
        <f t="shared" ca="1" si="286"/>
        <v>627417.30777302908</v>
      </c>
      <c r="BV33" s="138">
        <f t="shared" ca="1" si="286"/>
        <v>639369.31441974698</v>
      </c>
      <c r="BW33" s="138">
        <f t="shared" ca="1" si="286"/>
        <v>651157.03275008197</v>
      </c>
      <c r="BX33" s="138">
        <f t="shared" ca="1" si="286"/>
        <v>662948.91554140963</v>
      </c>
      <c r="BY33" s="138">
        <f t="shared" ca="1" si="286"/>
        <v>674745.03646696964</v>
      </c>
      <c r="BZ33" s="138">
        <f t="shared" ca="1" si="286"/>
        <v>686545.46922602982</v>
      </c>
      <c r="CA33" s="138">
        <f t="shared" ca="1" si="286"/>
        <v>698350.28754434607</v>
      </c>
      <c r="CB33" s="317">
        <f ca="1">SUM(BP33:CA33)</f>
        <v>7603277.2404534016</v>
      </c>
      <c r="CC33" s="138">
        <f ca="1">CC18+CC24+CC31</f>
        <v>786174.38565528323</v>
      </c>
      <c r="CD33" s="138">
        <f t="shared" ref="CD33:CN33" ca="1" si="287">CD18+CD24+CD31</f>
        <v>794568.55934832408</v>
      </c>
      <c r="CE33" s="138">
        <f t="shared" ca="1" si="287"/>
        <v>804290.20159400173</v>
      </c>
      <c r="CF33" s="138">
        <f t="shared" ca="1" si="287"/>
        <v>814016.91239317495</v>
      </c>
      <c r="CG33" s="138">
        <f t="shared" ca="1" si="287"/>
        <v>823748.8217769413</v>
      </c>
      <c r="CH33" s="138">
        <f t="shared" ca="1" si="287"/>
        <v>833485.9905372439</v>
      </c>
      <c r="CI33" s="138">
        <f t="shared" ca="1" si="287"/>
        <v>841351.84884102503</v>
      </c>
      <c r="CJ33" s="138">
        <f t="shared" ca="1" si="287"/>
        <v>851082.97015701223</v>
      </c>
      <c r="CK33" s="138">
        <f t="shared" ca="1" si="287"/>
        <v>860819.48714427662</v>
      </c>
      <c r="CL33" s="138">
        <f t="shared" ca="1" si="287"/>
        <v>870561.46062232659</v>
      </c>
      <c r="CM33" s="138">
        <f t="shared" ca="1" si="287"/>
        <v>880308.95144439361</v>
      </c>
      <c r="CN33" s="138">
        <f t="shared" ca="1" si="287"/>
        <v>890062.02049781196</v>
      </c>
      <c r="CO33" s="317">
        <f ca="1">SUM(CC33:CN33)</f>
        <v>10050471.610011816</v>
      </c>
      <c r="CP33" s="138">
        <f ca="1">CP18+CP24+CP31</f>
        <v>992738.76545556774</v>
      </c>
      <c r="CQ33" s="138">
        <f t="shared" ref="CQ33:DA33" ca="1" si="288">CQ18+CQ24+CQ31</f>
        <v>998660.71454997943</v>
      </c>
      <c r="CR33" s="138">
        <f t="shared" ca="1" si="288"/>
        <v>1009391.5863213735</v>
      </c>
      <c r="CS33" s="138">
        <f t="shared" ca="1" si="288"/>
        <v>1020128.8405569566</v>
      </c>
      <c r="CT33" s="138">
        <f t="shared" ca="1" si="288"/>
        <v>1030872.5443246763</v>
      </c>
      <c r="CU33" s="138">
        <f t="shared" ca="1" si="288"/>
        <v>1041622.7647323711</v>
      </c>
      <c r="CV33" s="138">
        <f t="shared" ca="1" si="288"/>
        <v>1052618.5091472724</v>
      </c>
      <c r="CW33" s="138">
        <f t="shared" ca="1" si="288"/>
        <v>1063384.010125801</v>
      </c>
      <c r="CX33" s="138">
        <f t="shared" ca="1" si="288"/>
        <v>1074156.2299366787</v>
      </c>
      <c r="CY33" s="138">
        <f t="shared" ca="1" si="288"/>
        <v>1084935.2358642863</v>
      </c>
      <c r="CZ33" s="138">
        <f t="shared" ca="1" si="288"/>
        <v>1095721.0952349978</v>
      </c>
      <c r="DA33" s="138">
        <f t="shared" ca="1" si="288"/>
        <v>1106513.8754175997</v>
      </c>
      <c r="DB33" s="317">
        <f ca="1">SUM(CP33:DA33)</f>
        <v>12570744.171667559</v>
      </c>
    </row>
    <row r="34" spans="2:106">
      <c r="B34" s="306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316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316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316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316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316"/>
      <c r="BP34" s="137"/>
      <c r="BQ34" s="137"/>
      <c r="BR34" s="137"/>
      <c r="BS34" s="137"/>
      <c r="BT34" s="137"/>
      <c r="BU34" s="137"/>
      <c r="BV34" s="137"/>
      <c r="BW34" s="137"/>
      <c r="BX34" s="137"/>
      <c r="BY34" s="137"/>
      <c r="BZ34" s="137"/>
      <c r="CA34" s="137"/>
      <c r="CB34" s="316"/>
      <c r="CC34" s="137"/>
      <c r="CD34" s="137"/>
      <c r="CE34" s="137"/>
      <c r="CF34" s="137"/>
      <c r="CG34" s="137"/>
      <c r="CH34" s="137"/>
      <c r="CI34" s="137"/>
      <c r="CJ34" s="137"/>
      <c r="CK34" s="137"/>
      <c r="CL34" s="137"/>
      <c r="CM34" s="137"/>
      <c r="CN34" s="137"/>
      <c r="CO34" s="316"/>
      <c r="CP34" s="137"/>
      <c r="CQ34" s="137"/>
      <c r="CR34" s="137"/>
      <c r="CS34" s="137"/>
      <c r="CT34" s="137"/>
      <c r="CU34" s="137"/>
      <c r="CV34" s="137"/>
      <c r="CW34" s="137"/>
      <c r="CX34" s="137"/>
      <c r="CY34" s="137"/>
      <c r="CZ34" s="137"/>
      <c r="DA34" s="137"/>
      <c r="DB34" s="316"/>
    </row>
    <row r="35" spans="2:106">
      <c r="B35" s="243" t="s">
        <v>48</v>
      </c>
      <c r="C35" s="1">
        <f ca="1">C6+C33</f>
        <v>150000</v>
      </c>
      <c r="D35" s="1">
        <f t="shared" ref="D35:N35" ca="1" si="289">D6+D33</f>
        <v>83933.333333333343</v>
      </c>
      <c r="E35" s="1">
        <f t="shared" ca="1" si="289"/>
        <v>65604.777777777781</v>
      </c>
      <c r="F35" s="1">
        <f t="shared" ca="1" si="289"/>
        <v>45997.314537037033</v>
      </c>
      <c r="G35" s="1">
        <f t="shared" ca="1" si="289"/>
        <v>30097.225116743823</v>
      </c>
      <c r="H35" s="1">
        <f t="shared" ca="1" si="289"/>
        <v>17907.435599554854</v>
      </c>
      <c r="I35" s="1">
        <f t="shared" ca="1" si="289"/>
        <v>9430.9054013108671</v>
      </c>
      <c r="J35" s="1">
        <f t="shared" ca="1" si="289"/>
        <v>4670.627323198315</v>
      </c>
      <c r="K35" s="1">
        <f t="shared" ca="1" si="289"/>
        <v>3629.6276042323607</v>
      </c>
      <c r="L35" s="1">
        <f t="shared" ca="1" si="289"/>
        <v>6310.9659740616153</v>
      </c>
      <c r="M35" s="1">
        <f t="shared" ca="1" si="289"/>
        <v>12717.735706095764</v>
      </c>
      <c r="N35" s="1">
        <f t="shared" ca="1" si="289"/>
        <v>22853.06367095641</v>
      </c>
      <c r="O35" s="2">
        <f ca="1">N35</f>
        <v>22853.06367095641</v>
      </c>
      <c r="P35" s="1">
        <f ca="1">P6+P33</f>
        <v>453386.77705691865</v>
      </c>
      <c r="Q35" s="1">
        <f t="shared" ref="Q35:AA35" ca="1" si="290">Q6+Q33</f>
        <v>358570.95897956647</v>
      </c>
      <c r="R35" s="1">
        <f t="shared" ca="1" si="290"/>
        <v>273333.52649818879</v>
      </c>
      <c r="S35" s="1">
        <f t="shared" ca="1" si="290"/>
        <v>193393.49258106807</v>
      </c>
      <c r="T35" s="1">
        <f t="shared" ca="1" si="290"/>
        <v>118854.3114150706</v>
      </c>
      <c r="U35" s="1">
        <f t="shared" ca="1" si="290"/>
        <v>49719.817543872967</v>
      </c>
      <c r="V35" s="1">
        <f t="shared" ca="1" si="290"/>
        <v>118211.90440450645</v>
      </c>
      <c r="W35" s="1">
        <f t="shared" ca="1" si="290"/>
        <v>190223.57494644693</v>
      </c>
      <c r="X35" s="1">
        <f t="shared" ca="1" si="290"/>
        <v>254931.88977921929</v>
      </c>
      <c r="Y35" s="1">
        <f t="shared" ca="1" si="290"/>
        <v>327067.86434266844</v>
      </c>
      <c r="Z35" s="1">
        <f t="shared" ca="1" si="290"/>
        <v>406631.94646653975</v>
      </c>
      <c r="AA35" s="1">
        <f t="shared" ca="1" si="290"/>
        <v>493624.63040345215</v>
      </c>
      <c r="AB35" s="2">
        <f ca="1">AA35</f>
        <v>493624.63040345215</v>
      </c>
      <c r="AC35" s="1">
        <f ca="1">AC6+AC33</f>
        <v>588634.45683169656</v>
      </c>
      <c r="AD35" s="1">
        <f t="shared" ref="AD35:AN35" ca="1" si="291">AD6+AD33</f>
        <v>688723.48285832547</v>
      </c>
      <c r="AE35" s="1">
        <f t="shared" ca="1" si="291"/>
        <v>797315.02819753182</v>
      </c>
      <c r="AF35" s="1">
        <f t="shared" ca="1" si="291"/>
        <v>914409.76180850598</v>
      </c>
      <c r="AG35" s="1">
        <f t="shared" ca="1" si="291"/>
        <v>1040008.4057911842</v>
      </c>
      <c r="AH35" s="1">
        <f t="shared" ca="1" si="291"/>
        <v>1174111.7353904292</v>
      </c>
      <c r="AI35" s="1">
        <f t="shared" ca="1" si="291"/>
        <v>1335409.8630129143</v>
      </c>
      <c r="AJ35" s="1">
        <f t="shared" ca="1" si="291"/>
        <v>1505875.5438337456</v>
      </c>
      <c r="AK35" s="1">
        <f t="shared" ca="1" si="291"/>
        <v>1685694.3677370541</v>
      </c>
      <c r="AL35" s="1">
        <f t="shared" ca="1" si="291"/>
        <v>1874867.4444041783</v>
      </c>
      <c r="AM35" s="1">
        <f t="shared" ca="1" si="291"/>
        <v>2073395.9419736008</v>
      </c>
      <c r="AN35" s="1">
        <f t="shared" ca="1" si="291"/>
        <v>2281281.0870478842</v>
      </c>
      <c r="AO35" s="2">
        <f ca="1">AN35</f>
        <v>2281281.0870478842</v>
      </c>
      <c r="AP35" s="1">
        <f ca="1">AP6+AP33</f>
        <v>4338417.3730343049</v>
      </c>
      <c r="AQ35" s="1">
        <f t="shared" ref="AQ35:BA35" ca="1" si="292">AQ6+AQ33</f>
        <v>4383273.1681733532</v>
      </c>
      <c r="AR35" s="1">
        <f t="shared" ca="1" si="292"/>
        <v>4438217.618837649</v>
      </c>
      <c r="AS35" s="1">
        <f t="shared" ca="1" si="292"/>
        <v>4503251.0496467464</v>
      </c>
      <c r="AT35" s="1">
        <f t="shared" ca="1" si="292"/>
        <v>4578373.8482742943</v>
      </c>
      <c r="AU35" s="1">
        <f t="shared" ca="1" si="292"/>
        <v>4663586.4654500699</v>
      </c>
      <c r="AV35" s="1">
        <f t="shared" ca="1" si="292"/>
        <v>4790440.4464446809</v>
      </c>
      <c r="AW35" s="1">
        <f t="shared" ca="1" si="292"/>
        <v>4928243.6361672012</v>
      </c>
      <c r="AX35" s="1">
        <f t="shared" ca="1" si="292"/>
        <v>5077185.1008612616</v>
      </c>
      <c r="AY35" s="1">
        <f t="shared" ca="1" si="292"/>
        <v>5237265.7469530478</v>
      </c>
      <c r="AZ35" s="1">
        <f t="shared" ca="1" si="292"/>
        <v>5408486.5504829651</v>
      </c>
      <c r="BA35" s="1">
        <f t="shared" ca="1" si="292"/>
        <v>5590848.5571113005</v>
      </c>
      <c r="BB35" s="2">
        <f ca="1">BA35</f>
        <v>5590848.5571113005</v>
      </c>
      <c r="BC35" s="1">
        <f ca="1">BC6+BC33</f>
        <v>5959024.3924459927</v>
      </c>
      <c r="BD35" s="1">
        <f t="shared" ref="BD35:BN35" ca="1" si="293">BD6+BD33</f>
        <v>6324099.6300963201</v>
      </c>
      <c r="BE35" s="1">
        <f t="shared" ca="1" si="293"/>
        <v>6702547.3657098636</v>
      </c>
      <c r="BF35" s="1">
        <f t="shared" ca="1" si="293"/>
        <v>7094370.0546179712</v>
      </c>
      <c r="BG35" s="1">
        <f t="shared" ca="1" si="293"/>
        <v>7499570.2357301004</v>
      </c>
      <c r="BH35" s="1">
        <f t="shared" ca="1" si="293"/>
        <v>7918150.5315491678</v>
      </c>
      <c r="BI35" s="1">
        <f t="shared" ca="1" si="293"/>
        <v>8350243.2476220941</v>
      </c>
      <c r="BJ35" s="1">
        <f t="shared" ca="1" si="293"/>
        <v>8795725.0195646621</v>
      </c>
      <c r="BK35" s="1">
        <f t="shared" ca="1" si="293"/>
        <v>9254598.7215674575</v>
      </c>
      <c r="BL35" s="1">
        <f t="shared" ca="1" si="293"/>
        <v>9726867.3115026671</v>
      </c>
      <c r="BM35" s="1">
        <f t="shared" ca="1" si="293"/>
        <v>10212533.83094204</v>
      </c>
      <c r="BN35" s="1">
        <f t="shared" ca="1" si="293"/>
        <v>10711601.405175373</v>
      </c>
      <c r="BO35" s="2">
        <f ca="1">BN35</f>
        <v>10711601.405175373</v>
      </c>
      <c r="BP35" s="1">
        <f ca="1">BP6+BP33</f>
        <v>11281992.012273388</v>
      </c>
      <c r="BQ35" s="1">
        <f t="shared" ref="BQ35:CA35" ca="1" si="294">BQ6+BQ33</f>
        <v>11862737.971939821</v>
      </c>
      <c r="BR35" s="1">
        <f t="shared" ca="1" si="294"/>
        <v>12454836.878835756</v>
      </c>
      <c r="BS35" s="1">
        <f t="shared" ca="1" si="294"/>
        <v>13058704.692484556</v>
      </c>
      <c r="BT35" s="1">
        <f t="shared" ca="1" si="294"/>
        <v>13674345.281907164</v>
      </c>
      <c r="BU35" s="1">
        <f t="shared" ca="1" si="294"/>
        <v>14301762.589680193</v>
      </c>
      <c r="BV35" s="1">
        <f t="shared" ca="1" si="294"/>
        <v>14941131.904099939</v>
      </c>
      <c r="BW35" s="1">
        <f t="shared" ca="1" si="294"/>
        <v>15592288.936850021</v>
      </c>
      <c r="BX35" s="1">
        <f t="shared" ca="1" si="294"/>
        <v>16255237.852391431</v>
      </c>
      <c r="BY35" s="1">
        <f t="shared" ca="1" si="294"/>
        <v>16929982.8888584</v>
      </c>
      <c r="BZ35" s="1">
        <f t="shared" ca="1" si="294"/>
        <v>17616528.358084429</v>
      </c>
      <c r="CA35" s="1">
        <f t="shared" ca="1" si="294"/>
        <v>18314878.645628776</v>
      </c>
      <c r="CB35" s="2">
        <f ca="1">CA35</f>
        <v>18314878.645628776</v>
      </c>
      <c r="CC35" s="1">
        <f ca="1">CC6+CC33</f>
        <v>19101053.03128406</v>
      </c>
      <c r="CD35" s="1">
        <f t="shared" ref="CD35:CN35" ca="1" si="295">CD6+CD33</f>
        <v>19895621.590632383</v>
      </c>
      <c r="CE35" s="1">
        <f t="shared" ca="1" si="295"/>
        <v>20699911.792226385</v>
      </c>
      <c r="CF35" s="1">
        <f t="shared" ca="1" si="295"/>
        <v>21513928.70461956</v>
      </c>
      <c r="CG35" s="1">
        <f t="shared" ca="1" si="295"/>
        <v>22337677.526396502</v>
      </c>
      <c r="CH35" s="1">
        <f t="shared" ca="1" si="295"/>
        <v>23171163.516933747</v>
      </c>
      <c r="CI35" s="1">
        <f t="shared" ca="1" si="295"/>
        <v>24012515.365774773</v>
      </c>
      <c r="CJ35" s="1">
        <f t="shared" ca="1" si="295"/>
        <v>24863598.335931785</v>
      </c>
      <c r="CK35" s="1">
        <f t="shared" ca="1" si="295"/>
        <v>25724417.823076062</v>
      </c>
      <c r="CL35" s="1">
        <f t="shared" ca="1" si="295"/>
        <v>26594979.283698387</v>
      </c>
      <c r="CM35" s="1">
        <f t="shared" ca="1" si="295"/>
        <v>27475288.235142782</v>
      </c>
      <c r="CN35" s="1">
        <f t="shared" ca="1" si="295"/>
        <v>28365350.255640596</v>
      </c>
      <c r="CO35" s="2">
        <f ca="1">CN35</f>
        <v>28365350.255640596</v>
      </c>
      <c r="CP35" s="1">
        <f ca="1">CP6+CP33</f>
        <v>29358089.021096162</v>
      </c>
      <c r="CQ35" s="1">
        <f t="shared" ref="CQ35:DA35" ca="1" si="296">CQ6+CQ33</f>
        <v>30356749.735646144</v>
      </c>
      <c r="CR35" s="1">
        <f t="shared" ca="1" si="296"/>
        <v>31366141.321967516</v>
      </c>
      <c r="CS35" s="1">
        <f t="shared" ca="1" si="296"/>
        <v>32386270.162524473</v>
      </c>
      <c r="CT35" s="1">
        <f t="shared" ca="1" si="296"/>
        <v>33417142.70684915</v>
      </c>
      <c r="CU35" s="1">
        <f t="shared" ca="1" si="296"/>
        <v>34458765.471581519</v>
      </c>
      <c r="CV35" s="1">
        <f t="shared" ca="1" si="296"/>
        <v>35511383.98072879</v>
      </c>
      <c r="CW35" s="1">
        <f t="shared" ca="1" si="296"/>
        <v>36574767.990854591</v>
      </c>
      <c r="CX35" s="1">
        <f t="shared" ca="1" si="296"/>
        <v>37648924.220791273</v>
      </c>
      <c r="CY35" s="1">
        <f t="shared" ca="1" si="296"/>
        <v>38733859.456655562</v>
      </c>
      <c r="CZ35" s="1">
        <f t="shared" ca="1" si="296"/>
        <v>39829580.551890559</v>
      </c>
      <c r="DA35" s="1">
        <f t="shared" ca="1" si="296"/>
        <v>40936094.427308157</v>
      </c>
      <c r="DB35" s="2">
        <f ca="1">DA35</f>
        <v>40936094.427308157</v>
      </c>
    </row>
  </sheetData>
  <sheetProtection formatColumns="0" formatRows="0" selectLockedCells="1"/>
  <phoneticPr fontId="2" type="noConversion"/>
  <pageMargins left="0.25" right="0.25" top="0.75" bottom="0.75" header="0.3" footer="0.3"/>
  <pageSetup paperSize="9" scale="76" orientation="landscape" r:id="rId1"/>
  <headerFooter alignWithMargins="0"/>
  <ignoredErrors>
    <ignoredError sqref="O18:DB3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39997558519241921"/>
  </sheetPr>
  <dimension ref="B2:DB88"/>
  <sheetViews>
    <sheetView showGridLines="0" zoomScale="90" zoomScaleNormal="90" workbookViewId="0">
      <pane xSplit="2" ySplit="4" topLeftCell="O11" activePane="bottomRight" state="frozen"/>
      <selection pane="topRight" activeCell="O19" sqref="O19"/>
      <selection pane="bottomLeft" activeCell="O19" sqref="O19"/>
      <selection pane="bottomRight" activeCell="DK30" sqref="DK30"/>
    </sheetView>
  </sheetViews>
  <sheetFormatPr defaultColWidth="9.109375" defaultRowHeight="13.2" outlineLevelRow="1" outlineLevelCol="1"/>
  <cols>
    <col min="1" max="1" width="6.109375" style="21" customWidth="1"/>
    <col min="2" max="2" width="35.33203125" style="21" customWidth="1"/>
    <col min="3" max="12" width="11.44140625" style="21" hidden="1" customWidth="1" outlineLevel="1"/>
    <col min="13" max="14" width="13.44140625" style="21" hidden="1" customWidth="1" outlineLevel="1"/>
    <col min="15" max="15" width="13.44140625" style="21" bestFit="1" customWidth="1" collapsed="1"/>
    <col min="16" max="25" width="11.44140625" style="21" hidden="1" customWidth="1" outlineLevel="1"/>
    <col min="26" max="27" width="13.44140625" style="21" hidden="1" customWidth="1" outlineLevel="1"/>
    <col min="28" max="28" width="13.44140625" style="21" bestFit="1" customWidth="1" collapsed="1"/>
    <col min="29" max="38" width="11.44140625" style="21" hidden="1" customWidth="1" outlineLevel="1"/>
    <col min="39" max="40" width="13.44140625" style="21" hidden="1" customWidth="1" outlineLevel="1"/>
    <col min="41" max="41" width="13.44140625" style="21" bestFit="1" customWidth="1" collapsed="1"/>
    <col min="42" max="51" width="11.44140625" style="21" hidden="1" customWidth="1" outlineLevel="1"/>
    <col min="52" max="53" width="13.44140625" style="21" hidden="1" customWidth="1" outlineLevel="1"/>
    <col min="54" max="54" width="13.44140625" style="21" bestFit="1" customWidth="1" collapsed="1"/>
    <col min="55" max="64" width="11.44140625" style="21" hidden="1" customWidth="1" outlineLevel="1"/>
    <col min="65" max="66" width="13.44140625" style="21" hidden="1" customWidth="1" outlineLevel="1"/>
    <col min="67" max="67" width="13.44140625" style="21" bestFit="1" customWidth="1" collapsed="1"/>
    <col min="68" max="77" width="11.44140625" style="21" hidden="1" customWidth="1" outlineLevel="1"/>
    <col min="78" max="79" width="13.44140625" style="21" hidden="1" customWidth="1" outlineLevel="1"/>
    <col min="80" max="80" width="13.44140625" style="21" bestFit="1" customWidth="1" collapsed="1"/>
    <col min="81" max="90" width="11.44140625" style="21" hidden="1" customWidth="1" outlineLevel="1"/>
    <col min="91" max="92" width="13.44140625" style="21" hidden="1" customWidth="1" outlineLevel="1"/>
    <col min="93" max="93" width="13.44140625" style="21" bestFit="1" customWidth="1" collapsed="1"/>
    <col min="94" max="103" width="11.44140625" style="21" hidden="1" customWidth="1" outlineLevel="1"/>
    <col min="104" max="105" width="13.44140625" style="21" hidden="1" customWidth="1" outlineLevel="1"/>
    <col min="106" max="106" width="13.44140625" style="21" bestFit="1" customWidth="1" collapsed="1"/>
    <col min="107" max="16384" width="9.109375" style="21"/>
  </cols>
  <sheetData>
    <row r="2" spans="2:106" s="229" customFormat="1" ht="14.4" thickBot="1">
      <c r="B2" s="227" t="str">
        <f>LEFT(Assumptions!$B$2,FIND("Budget",Assumptions!$B$2)-1)&amp;"Revenue "&amp;RIGHT(Assumptions!$B$2,9)</f>
        <v>SUPA Revenue 2026-2033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8"/>
      <c r="AM2" s="228"/>
      <c r="AN2" s="228"/>
      <c r="AO2" s="228"/>
      <c r="AP2" s="228"/>
      <c r="AQ2" s="228"/>
      <c r="AR2" s="228"/>
      <c r="AS2" s="228"/>
      <c r="AT2" s="228"/>
      <c r="AU2" s="228"/>
      <c r="AV2" s="228"/>
      <c r="AW2" s="228"/>
      <c r="AX2" s="228"/>
      <c r="AY2" s="228"/>
      <c r="AZ2" s="228"/>
      <c r="BA2" s="228"/>
      <c r="BB2" s="228"/>
      <c r="BC2" s="228"/>
      <c r="BD2" s="228"/>
      <c r="BE2" s="228"/>
      <c r="BF2" s="228"/>
      <c r="BG2" s="228"/>
      <c r="BH2" s="228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  <c r="CC2" s="228"/>
      <c r="CD2" s="228"/>
      <c r="CE2" s="228"/>
      <c r="CF2" s="228"/>
      <c r="CG2" s="228"/>
      <c r="CH2" s="228"/>
      <c r="CI2" s="228"/>
      <c r="CJ2" s="228"/>
      <c r="CK2" s="228"/>
      <c r="CL2" s="228"/>
      <c r="CM2" s="228"/>
      <c r="CN2" s="228"/>
      <c r="CO2" s="228"/>
      <c r="CP2" s="228"/>
      <c r="CQ2" s="228"/>
      <c r="CR2" s="228"/>
      <c r="CS2" s="228"/>
      <c r="CT2" s="228"/>
      <c r="CU2" s="228"/>
      <c r="CV2" s="228"/>
      <c r="CW2" s="228"/>
      <c r="CX2" s="228"/>
      <c r="CY2" s="228"/>
      <c r="CZ2" s="228"/>
      <c r="DA2" s="228"/>
      <c r="DB2" s="228"/>
    </row>
    <row r="3" spans="2:106" s="218" customFormat="1" ht="13.8" thickTop="1">
      <c r="B3" s="221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3"/>
      <c r="S3" s="223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2"/>
      <c r="BH3" s="222"/>
      <c r="BI3" s="222"/>
      <c r="BJ3" s="222"/>
      <c r="BK3" s="222"/>
      <c r="BL3" s="222"/>
      <c r="BM3" s="222"/>
      <c r="BN3" s="222"/>
      <c r="BO3" s="222"/>
      <c r="BP3" s="222"/>
      <c r="BQ3" s="222"/>
      <c r="BR3" s="222"/>
      <c r="BS3" s="222"/>
      <c r="BT3" s="222"/>
      <c r="BU3" s="222"/>
      <c r="BV3" s="222"/>
      <c r="BW3" s="222"/>
      <c r="BX3" s="222"/>
      <c r="BY3" s="222"/>
      <c r="BZ3" s="222"/>
      <c r="CA3" s="222"/>
      <c r="CB3" s="222"/>
      <c r="CC3" s="222"/>
      <c r="CD3" s="222"/>
      <c r="CE3" s="222"/>
      <c r="CF3" s="222"/>
      <c r="CG3" s="222"/>
      <c r="CH3" s="222"/>
      <c r="CI3" s="222"/>
      <c r="CJ3" s="222"/>
      <c r="CK3" s="222"/>
      <c r="CL3" s="222"/>
      <c r="CM3" s="222"/>
      <c r="CN3" s="222"/>
      <c r="CO3" s="222"/>
      <c r="CP3" s="222"/>
      <c r="CQ3" s="222"/>
      <c r="CR3" s="222"/>
      <c r="CS3" s="222"/>
      <c r="CT3" s="222"/>
      <c r="CU3" s="222"/>
      <c r="CV3" s="222"/>
      <c r="CW3" s="222"/>
      <c r="CX3" s="222"/>
      <c r="CY3" s="222"/>
      <c r="CZ3" s="222"/>
      <c r="DA3" s="222"/>
      <c r="DB3" s="222"/>
    </row>
    <row r="4" spans="2:106" s="218" customFormat="1">
      <c r="B4" s="41"/>
      <c r="C4" s="42">
        <f>PL!C4</f>
        <v>46053</v>
      </c>
      <c r="D4" s="42">
        <f>EOMONTH(C4,1)</f>
        <v>46081</v>
      </c>
      <c r="E4" s="42">
        <f t="shared" ref="E4:N4" si="0">EOMONTH(D4,1)</f>
        <v>46112</v>
      </c>
      <c r="F4" s="42">
        <f t="shared" si="0"/>
        <v>46142</v>
      </c>
      <c r="G4" s="42">
        <f t="shared" si="0"/>
        <v>46173</v>
      </c>
      <c r="H4" s="42">
        <f t="shared" si="0"/>
        <v>46203</v>
      </c>
      <c r="I4" s="42">
        <f t="shared" si="0"/>
        <v>46234</v>
      </c>
      <c r="J4" s="42">
        <f t="shared" si="0"/>
        <v>46265</v>
      </c>
      <c r="K4" s="42">
        <f t="shared" si="0"/>
        <v>46295</v>
      </c>
      <c r="L4" s="42">
        <f t="shared" si="0"/>
        <v>46326</v>
      </c>
      <c r="M4" s="42">
        <f t="shared" si="0"/>
        <v>46356</v>
      </c>
      <c r="N4" s="42">
        <f t="shared" si="0"/>
        <v>46387</v>
      </c>
      <c r="O4" s="43">
        <f>PL!O4</f>
        <v>2026</v>
      </c>
      <c r="P4" s="42">
        <f>PL!P4</f>
        <v>46418</v>
      </c>
      <c r="Q4" s="42">
        <f>EOMONTH(P4,1)</f>
        <v>46446</v>
      </c>
      <c r="R4" s="42">
        <f t="shared" ref="R4" si="1">EOMONTH(Q4,1)</f>
        <v>46477</v>
      </c>
      <c r="S4" s="42">
        <f t="shared" ref="S4" si="2">EOMONTH(R4,1)</f>
        <v>46507</v>
      </c>
      <c r="T4" s="42">
        <f t="shared" ref="T4" si="3">EOMONTH(S4,1)</f>
        <v>46538</v>
      </c>
      <c r="U4" s="42">
        <f t="shared" ref="U4" si="4">EOMONTH(T4,1)</f>
        <v>46568</v>
      </c>
      <c r="V4" s="42">
        <f t="shared" ref="V4" si="5">EOMONTH(U4,1)</f>
        <v>46599</v>
      </c>
      <c r="W4" s="42">
        <f t="shared" ref="W4" si="6">EOMONTH(V4,1)</f>
        <v>46630</v>
      </c>
      <c r="X4" s="42">
        <f t="shared" ref="X4" si="7">EOMONTH(W4,1)</f>
        <v>46660</v>
      </c>
      <c r="Y4" s="42">
        <f t="shared" ref="Y4" si="8">EOMONTH(X4,1)</f>
        <v>46691</v>
      </c>
      <c r="Z4" s="42">
        <f t="shared" ref="Z4" si="9">EOMONTH(Y4,1)</f>
        <v>46721</v>
      </c>
      <c r="AA4" s="42">
        <f t="shared" ref="AA4" si="10">EOMONTH(Z4,1)</f>
        <v>46752</v>
      </c>
      <c r="AB4" s="43">
        <f>PL!AB4</f>
        <v>2027</v>
      </c>
      <c r="AC4" s="42">
        <f>PL!AC4</f>
        <v>46783</v>
      </c>
      <c r="AD4" s="42">
        <f>EOMONTH(AC4,1)</f>
        <v>46812</v>
      </c>
      <c r="AE4" s="42">
        <f t="shared" ref="AE4" si="11">EOMONTH(AD4,1)</f>
        <v>46843</v>
      </c>
      <c r="AF4" s="42">
        <f t="shared" ref="AF4" si="12">EOMONTH(AE4,1)</f>
        <v>46873</v>
      </c>
      <c r="AG4" s="42">
        <f t="shared" ref="AG4" si="13">EOMONTH(AF4,1)</f>
        <v>46904</v>
      </c>
      <c r="AH4" s="42">
        <f t="shared" ref="AH4" si="14">EOMONTH(AG4,1)</f>
        <v>46934</v>
      </c>
      <c r="AI4" s="42">
        <f t="shared" ref="AI4" si="15">EOMONTH(AH4,1)</f>
        <v>46965</v>
      </c>
      <c r="AJ4" s="42">
        <f t="shared" ref="AJ4" si="16">EOMONTH(AI4,1)</f>
        <v>46996</v>
      </c>
      <c r="AK4" s="42">
        <f t="shared" ref="AK4" si="17">EOMONTH(AJ4,1)</f>
        <v>47026</v>
      </c>
      <c r="AL4" s="42">
        <f t="shared" ref="AL4" si="18">EOMONTH(AK4,1)</f>
        <v>47057</v>
      </c>
      <c r="AM4" s="42">
        <f t="shared" ref="AM4" si="19">EOMONTH(AL4,1)</f>
        <v>47087</v>
      </c>
      <c r="AN4" s="42">
        <f t="shared" ref="AN4" si="20">EOMONTH(AM4,1)</f>
        <v>47118</v>
      </c>
      <c r="AO4" s="43">
        <f>PL!AO4</f>
        <v>2028</v>
      </c>
      <c r="AP4" s="42">
        <f>PL!AP4</f>
        <v>47149</v>
      </c>
      <c r="AQ4" s="42">
        <f>EOMONTH(AP4,1)</f>
        <v>47177</v>
      </c>
      <c r="AR4" s="42">
        <f t="shared" ref="AR4" si="21">EOMONTH(AQ4,1)</f>
        <v>47208</v>
      </c>
      <c r="AS4" s="42">
        <f t="shared" ref="AS4" si="22">EOMONTH(AR4,1)</f>
        <v>47238</v>
      </c>
      <c r="AT4" s="42">
        <f t="shared" ref="AT4" si="23">EOMONTH(AS4,1)</f>
        <v>47269</v>
      </c>
      <c r="AU4" s="42">
        <f t="shared" ref="AU4" si="24">EOMONTH(AT4,1)</f>
        <v>47299</v>
      </c>
      <c r="AV4" s="42">
        <f t="shared" ref="AV4" si="25">EOMONTH(AU4,1)</f>
        <v>47330</v>
      </c>
      <c r="AW4" s="42">
        <f t="shared" ref="AW4" si="26">EOMONTH(AV4,1)</f>
        <v>47361</v>
      </c>
      <c r="AX4" s="42">
        <f t="shared" ref="AX4" si="27">EOMONTH(AW4,1)</f>
        <v>47391</v>
      </c>
      <c r="AY4" s="42">
        <f t="shared" ref="AY4" si="28">EOMONTH(AX4,1)</f>
        <v>47422</v>
      </c>
      <c r="AZ4" s="42">
        <f t="shared" ref="AZ4" si="29">EOMONTH(AY4,1)</f>
        <v>47452</v>
      </c>
      <c r="BA4" s="42">
        <f t="shared" ref="BA4" si="30">EOMONTH(AZ4,1)</f>
        <v>47483</v>
      </c>
      <c r="BB4" s="43">
        <f>PL!BB4</f>
        <v>2029</v>
      </c>
      <c r="BC4" s="42">
        <f>PL!BC4</f>
        <v>47514</v>
      </c>
      <c r="BD4" s="42">
        <f>EOMONTH(BC4,1)</f>
        <v>47542</v>
      </c>
      <c r="BE4" s="42">
        <f t="shared" ref="BE4" si="31">EOMONTH(BD4,1)</f>
        <v>47573</v>
      </c>
      <c r="BF4" s="42">
        <f t="shared" ref="BF4" si="32">EOMONTH(BE4,1)</f>
        <v>47603</v>
      </c>
      <c r="BG4" s="42">
        <f t="shared" ref="BG4" si="33">EOMONTH(BF4,1)</f>
        <v>47634</v>
      </c>
      <c r="BH4" s="42">
        <f t="shared" ref="BH4" si="34">EOMONTH(BG4,1)</f>
        <v>47664</v>
      </c>
      <c r="BI4" s="42">
        <f t="shared" ref="BI4" si="35">EOMONTH(BH4,1)</f>
        <v>47695</v>
      </c>
      <c r="BJ4" s="42">
        <f t="shared" ref="BJ4" si="36">EOMONTH(BI4,1)</f>
        <v>47726</v>
      </c>
      <c r="BK4" s="42">
        <f t="shared" ref="BK4" si="37">EOMONTH(BJ4,1)</f>
        <v>47756</v>
      </c>
      <c r="BL4" s="42">
        <f t="shared" ref="BL4" si="38">EOMONTH(BK4,1)</f>
        <v>47787</v>
      </c>
      <c r="BM4" s="42">
        <f t="shared" ref="BM4" si="39">EOMONTH(BL4,1)</f>
        <v>47817</v>
      </c>
      <c r="BN4" s="42">
        <f t="shared" ref="BN4" si="40">EOMONTH(BM4,1)</f>
        <v>47848</v>
      </c>
      <c r="BO4" s="43">
        <f>PL!BO4</f>
        <v>2030</v>
      </c>
      <c r="BP4" s="42">
        <f>PL!BP4</f>
        <v>47879</v>
      </c>
      <c r="BQ4" s="42">
        <f>EOMONTH(BP4,1)</f>
        <v>47907</v>
      </c>
      <c r="BR4" s="42">
        <f t="shared" ref="BR4" si="41">EOMONTH(BQ4,1)</f>
        <v>47938</v>
      </c>
      <c r="BS4" s="42">
        <f t="shared" ref="BS4" si="42">EOMONTH(BR4,1)</f>
        <v>47968</v>
      </c>
      <c r="BT4" s="42">
        <f t="shared" ref="BT4" si="43">EOMONTH(BS4,1)</f>
        <v>47999</v>
      </c>
      <c r="BU4" s="42">
        <f t="shared" ref="BU4" si="44">EOMONTH(BT4,1)</f>
        <v>48029</v>
      </c>
      <c r="BV4" s="42">
        <f t="shared" ref="BV4" si="45">EOMONTH(BU4,1)</f>
        <v>48060</v>
      </c>
      <c r="BW4" s="42">
        <f t="shared" ref="BW4" si="46">EOMONTH(BV4,1)</f>
        <v>48091</v>
      </c>
      <c r="BX4" s="42">
        <f t="shared" ref="BX4" si="47">EOMONTH(BW4,1)</f>
        <v>48121</v>
      </c>
      <c r="BY4" s="42">
        <f t="shared" ref="BY4" si="48">EOMONTH(BX4,1)</f>
        <v>48152</v>
      </c>
      <c r="BZ4" s="42">
        <f t="shared" ref="BZ4" si="49">EOMONTH(BY4,1)</f>
        <v>48182</v>
      </c>
      <c r="CA4" s="42">
        <f t="shared" ref="CA4" si="50">EOMONTH(BZ4,1)</f>
        <v>48213</v>
      </c>
      <c r="CB4" s="43">
        <f>PL!CB4</f>
        <v>2031</v>
      </c>
      <c r="CC4" s="42">
        <f>PL!CC4</f>
        <v>48244</v>
      </c>
      <c r="CD4" s="42">
        <f>EOMONTH(CC4,1)</f>
        <v>48273</v>
      </c>
      <c r="CE4" s="42">
        <f t="shared" ref="CE4" si="51">EOMONTH(CD4,1)</f>
        <v>48304</v>
      </c>
      <c r="CF4" s="42">
        <f t="shared" ref="CF4" si="52">EOMONTH(CE4,1)</f>
        <v>48334</v>
      </c>
      <c r="CG4" s="42">
        <f t="shared" ref="CG4" si="53">EOMONTH(CF4,1)</f>
        <v>48365</v>
      </c>
      <c r="CH4" s="42">
        <f t="shared" ref="CH4" si="54">EOMONTH(CG4,1)</f>
        <v>48395</v>
      </c>
      <c r="CI4" s="42">
        <f t="shared" ref="CI4" si="55">EOMONTH(CH4,1)</f>
        <v>48426</v>
      </c>
      <c r="CJ4" s="42">
        <f t="shared" ref="CJ4" si="56">EOMONTH(CI4,1)</f>
        <v>48457</v>
      </c>
      <c r="CK4" s="42">
        <f t="shared" ref="CK4" si="57">EOMONTH(CJ4,1)</f>
        <v>48487</v>
      </c>
      <c r="CL4" s="42">
        <f t="shared" ref="CL4" si="58">EOMONTH(CK4,1)</f>
        <v>48518</v>
      </c>
      <c r="CM4" s="42">
        <f t="shared" ref="CM4" si="59">EOMONTH(CL4,1)</f>
        <v>48548</v>
      </c>
      <c r="CN4" s="42">
        <f t="shared" ref="CN4" si="60">EOMONTH(CM4,1)</f>
        <v>48579</v>
      </c>
      <c r="CO4" s="43">
        <f>PL!CO4</f>
        <v>2032</v>
      </c>
      <c r="CP4" s="42">
        <f>PL!CP4</f>
        <v>48610</v>
      </c>
      <c r="CQ4" s="42">
        <f>EOMONTH(CP4,1)</f>
        <v>48638</v>
      </c>
      <c r="CR4" s="42">
        <f t="shared" ref="CR4" si="61">EOMONTH(CQ4,1)</f>
        <v>48669</v>
      </c>
      <c r="CS4" s="42">
        <f t="shared" ref="CS4" si="62">EOMONTH(CR4,1)</f>
        <v>48699</v>
      </c>
      <c r="CT4" s="42">
        <f t="shared" ref="CT4" si="63">EOMONTH(CS4,1)</f>
        <v>48730</v>
      </c>
      <c r="CU4" s="42">
        <f t="shared" ref="CU4" si="64">EOMONTH(CT4,1)</f>
        <v>48760</v>
      </c>
      <c r="CV4" s="42">
        <f t="shared" ref="CV4" si="65">EOMONTH(CU4,1)</f>
        <v>48791</v>
      </c>
      <c r="CW4" s="42">
        <f t="shared" ref="CW4" si="66">EOMONTH(CV4,1)</f>
        <v>48822</v>
      </c>
      <c r="CX4" s="42">
        <f t="shared" ref="CX4" si="67">EOMONTH(CW4,1)</f>
        <v>48852</v>
      </c>
      <c r="CY4" s="42">
        <f t="shared" ref="CY4" si="68">EOMONTH(CX4,1)</f>
        <v>48883</v>
      </c>
      <c r="CZ4" s="42">
        <f t="shared" ref="CZ4" si="69">EOMONTH(CY4,1)</f>
        <v>48913</v>
      </c>
      <c r="DA4" s="42">
        <f t="shared" ref="DA4" si="70">EOMONTH(CZ4,1)</f>
        <v>48944</v>
      </c>
      <c r="DB4" s="43">
        <f>PL!DB4</f>
        <v>2033</v>
      </c>
    </row>
    <row r="5" spans="2:106" s="147" customFormat="1">
      <c r="B5" s="21"/>
      <c r="O5" s="148"/>
      <c r="AB5" s="148"/>
      <c r="AO5" s="148"/>
      <c r="BB5" s="148"/>
      <c r="BO5" s="148"/>
      <c r="CB5" s="148"/>
      <c r="CO5" s="148"/>
      <c r="DB5" s="148"/>
    </row>
    <row r="6" spans="2:106">
      <c r="B6" s="234" t="s">
        <v>169</v>
      </c>
      <c r="C6" s="1">
        <f t="shared" ref="C6:N6" si="71">SUM(C7:C10)</f>
        <v>0</v>
      </c>
      <c r="D6" s="1">
        <f t="shared" si="71"/>
        <v>0</v>
      </c>
      <c r="E6" s="1">
        <f t="shared" si="71"/>
        <v>10562.5</v>
      </c>
      <c r="F6" s="1">
        <f t="shared" si="71"/>
        <v>21098.593749999996</v>
      </c>
      <c r="G6" s="1">
        <f t="shared" si="71"/>
        <v>31608.347265624994</v>
      </c>
      <c r="H6" s="1">
        <f t="shared" si="71"/>
        <v>42091.826397460936</v>
      </c>
      <c r="I6" s="1">
        <f t="shared" si="71"/>
        <v>52549.096831467286</v>
      </c>
      <c r="J6" s="1">
        <f t="shared" si="71"/>
        <v>62980.224089388605</v>
      </c>
      <c r="K6" s="1">
        <f t="shared" si="71"/>
        <v>73385.273529165148</v>
      </c>
      <c r="L6" s="1">
        <f t="shared" si="71"/>
        <v>83764.310345342223</v>
      </c>
      <c r="M6" s="1">
        <f t="shared" si="71"/>
        <v>94117.399569478861</v>
      </c>
      <c r="N6" s="1">
        <f t="shared" si="71"/>
        <v>104444.60607055519</v>
      </c>
      <c r="O6" s="2">
        <f>SUM(C6:N6)</f>
        <v>576602.1778484832</v>
      </c>
      <c r="P6" s="1">
        <f t="shared" ref="P6:AA6" si="72">SUM(P7:P10)</f>
        <v>114745.99455537878</v>
      </c>
      <c r="Q6" s="1">
        <f t="shared" si="72"/>
        <v>125021.62956899033</v>
      </c>
      <c r="R6" s="1">
        <f t="shared" si="72"/>
        <v>153253.63422239211</v>
      </c>
      <c r="S6" s="1">
        <f t="shared" si="72"/>
        <v>169116.33347016948</v>
      </c>
      <c r="T6" s="1">
        <f t="shared" si="72"/>
        <v>184939.37596982738</v>
      </c>
      <c r="U6" s="1">
        <f t="shared" si="72"/>
        <v>200722.86086323616</v>
      </c>
      <c r="V6" s="1">
        <f t="shared" si="72"/>
        <v>269903.50637763686</v>
      </c>
      <c r="W6" s="1">
        <f t="shared" si="72"/>
        <v>289484.99761169276</v>
      </c>
      <c r="X6" s="1">
        <f t="shared" si="72"/>
        <v>309017.5351176635</v>
      </c>
      <c r="Y6" s="1">
        <f t="shared" si="72"/>
        <v>328501.2412798694</v>
      </c>
      <c r="Z6" s="1">
        <f t="shared" si="72"/>
        <v>347936.23817666969</v>
      </c>
      <c r="AA6" s="1">
        <f t="shared" si="72"/>
        <v>367322.647581228</v>
      </c>
      <c r="AB6" s="2">
        <f>SUM(P6:AA6)</f>
        <v>2859965.9947947543</v>
      </c>
      <c r="AC6" s="1">
        <f t="shared" ref="AC6:AN6" si="73">SUM(AC7:AC10)</f>
        <v>386660.59096227487</v>
      </c>
      <c r="AD6" s="1">
        <f t="shared" si="73"/>
        <v>405950.18948486913</v>
      </c>
      <c r="AE6" s="1">
        <f t="shared" si="73"/>
        <v>428085.31401115691</v>
      </c>
      <c r="AF6" s="1">
        <f t="shared" si="73"/>
        <v>450165.10072612914</v>
      </c>
      <c r="AG6" s="1">
        <f t="shared" si="73"/>
        <v>472189.68797431386</v>
      </c>
      <c r="AH6" s="1">
        <f t="shared" si="73"/>
        <v>494159.21375437808</v>
      </c>
      <c r="AI6" s="1">
        <f t="shared" si="73"/>
        <v>567235.3451833782</v>
      </c>
      <c r="AJ6" s="1">
        <f t="shared" si="73"/>
        <v>591262.25682041969</v>
      </c>
      <c r="AK6" s="1">
        <f t="shared" si="73"/>
        <v>615229.10117836867</v>
      </c>
      <c r="AL6" s="1">
        <f t="shared" si="73"/>
        <v>639136.02842542273</v>
      </c>
      <c r="AM6" s="1">
        <f t="shared" si="73"/>
        <v>662983.18835435924</v>
      </c>
      <c r="AN6" s="1">
        <f t="shared" si="73"/>
        <v>686770.73038347333</v>
      </c>
      <c r="AO6" s="2">
        <f>SUM(AC6:AN6)</f>
        <v>6399826.747258544</v>
      </c>
      <c r="AP6" s="1">
        <f t="shared" ref="AP6:BA6" si="74">SUM(AP7:AP10)</f>
        <v>710498.80355751468</v>
      </c>
      <c r="AQ6" s="1">
        <f t="shared" si="74"/>
        <v>734167.55654862104</v>
      </c>
      <c r="AR6" s="1">
        <f t="shared" si="74"/>
        <v>760957.76265724946</v>
      </c>
      <c r="AS6" s="1">
        <f t="shared" si="74"/>
        <v>787680.99325060623</v>
      </c>
      <c r="AT6" s="1">
        <f t="shared" si="74"/>
        <v>814337.41576747969</v>
      </c>
      <c r="AU6" s="1">
        <f t="shared" si="74"/>
        <v>840927.19722806104</v>
      </c>
      <c r="AV6" s="1">
        <f t="shared" si="74"/>
        <v>953508.04885504197</v>
      </c>
      <c r="AW6" s="1">
        <f t="shared" si="74"/>
        <v>982589.77873290423</v>
      </c>
      <c r="AX6" s="1">
        <f t="shared" si="74"/>
        <v>1011598.804286072</v>
      </c>
      <c r="AY6" s="1">
        <f t="shared" si="74"/>
        <v>1040535.3072753567</v>
      </c>
      <c r="AZ6" s="1">
        <f t="shared" si="74"/>
        <v>1069399.4690071684</v>
      </c>
      <c r="BA6" s="1">
        <f t="shared" si="74"/>
        <v>1098191.4703346505</v>
      </c>
      <c r="BB6" s="2">
        <f>SUM(AP6:BA6)</f>
        <v>10804392.607500726</v>
      </c>
      <c r="BC6" s="1">
        <f t="shared" ref="BC6:BN6" si="75">SUM(BC7:BC10)</f>
        <v>1184829.756994403</v>
      </c>
      <c r="BD6" s="1">
        <f t="shared" si="75"/>
        <v>1214950.3701019168</v>
      </c>
      <c r="BE6" s="1">
        <f t="shared" si="75"/>
        <v>1248671.5358433288</v>
      </c>
      <c r="BF6" s="1">
        <f t="shared" si="75"/>
        <v>1282308.3986703875</v>
      </c>
      <c r="BG6" s="1">
        <f t="shared" si="75"/>
        <v>1315861.1693403784</v>
      </c>
      <c r="BH6" s="1">
        <f t="shared" si="75"/>
        <v>1349330.0580836942</v>
      </c>
      <c r="BI6" s="1">
        <f t="shared" si="75"/>
        <v>1382888.0738513872</v>
      </c>
      <c r="BJ6" s="1">
        <f t="shared" si="75"/>
        <v>1416193.9890834256</v>
      </c>
      <c r="BK6" s="1">
        <f t="shared" si="75"/>
        <v>1449416.6395273835</v>
      </c>
      <c r="BL6" s="1">
        <f t="shared" si="75"/>
        <v>1482556.2333452317</v>
      </c>
      <c r="BM6" s="1">
        <f t="shared" si="75"/>
        <v>1515612.9781785356</v>
      </c>
      <c r="BN6" s="1">
        <f t="shared" si="75"/>
        <v>1548587.081149756</v>
      </c>
      <c r="BO6" s="2">
        <f>SUM(BC6:BN6)</f>
        <v>16391206.28416983</v>
      </c>
      <c r="BP6" s="1">
        <f t="shared" ref="BP6:CA6" si="76">SUM(BP7:BP10)</f>
        <v>1738763.5291195584</v>
      </c>
      <c r="BQ6" s="1">
        <f t="shared" si="76"/>
        <v>1774836.0057134263</v>
      </c>
      <c r="BR6" s="1">
        <f t="shared" si="76"/>
        <v>1802734.4240324758</v>
      </c>
      <c r="BS6" s="1">
        <f t="shared" si="76"/>
        <v>1830563.096305728</v>
      </c>
      <c r="BT6" s="1">
        <f t="shared" si="76"/>
        <v>1858322.1968982972</v>
      </c>
      <c r="BU6" s="1">
        <f t="shared" si="76"/>
        <v>1886011.8997393844</v>
      </c>
      <c r="BV6" s="1">
        <f t="shared" si="76"/>
        <v>1913860.7411764821</v>
      </c>
      <c r="BW6" s="1">
        <f t="shared" si="76"/>
        <v>1941415.4564068741</v>
      </c>
      <c r="BX6" s="1">
        <f t="shared" si="76"/>
        <v>1968901.2848491902</v>
      </c>
      <c r="BY6" s="1">
        <f t="shared" si="76"/>
        <v>1996318.3987204006</v>
      </c>
      <c r="BZ6" s="1">
        <f t="shared" si="76"/>
        <v>2023666.9698069328</v>
      </c>
      <c r="CA6" s="1">
        <f t="shared" si="76"/>
        <v>2050947.1694657495</v>
      </c>
      <c r="CB6" s="2">
        <f>SUM(BP6:CA6)</f>
        <v>22786341.172234502</v>
      </c>
      <c r="CC6" s="1">
        <f t="shared" ref="CC6:CN6" si="77">SUM(CC7:CC10)</f>
        <v>2284892.0712258606</v>
      </c>
      <c r="CD6" s="1">
        <f t="shared" si="77"/>
        <v>2314736.2914644624</v>
      </c>
      <c r="CE6" s="1">
        <f t="shared" si="77"/>
        <v>2335616.7885483019</v>
      </c>
      <c r="CF6" s="1">
        <f t="shared" si="77"/>
        <v>2356445.0843894309</v>
      </c>
      <c r="CG6" s="1">
        <f t="shared" si="77"/>
        <v>2377221.3094909573</v>
      </c>
      <c r="CH6" s="1">
        <f t="shared" si="77"/>
        <v>2397945.5940297302</v>
      </c>
      <c r="CI6" s="1">
        <f t="shared" si="77"/>
        <v>2418893.6714249463</v>
      </c>
      <c r="CJ6" s="1">
        <f t="shared" si="77"/>
        <v>2439516.8138245093</v>
      </c>
      <c r="CK6" s="1">
        <f t="shared" si="77"/>
        <v>2460088.3983680727</v>
      </c>
      <c r="CL6" s="1">
        <f t="shared" si="77"/>
        <v>2480608.5539502776</v>
      </c>
      <c r="CM6" s="1">
        <f t="shared" si="77"/>
        <v>2501077.409143527</v>
      </c>
      <c r="CN6" s="1">
        <f t="shared" si="77"/>
        <v>2521495.0921987933</v>
      </c>
      <c r="CO6" s="2">
        <f>SUM(CC6:CN6)</f>
        <v>28888537.078058865</v>
      </c>
      <c r="CP6" s="1">
        <f t="shared" ref="CP6:DA6" si="78">SUM(CP7:CP10)</f>
        <v>2794782.9924164857</v>
      </c>
      <c r="CQ6" s="1">
        <f t="shared" si="78"/>
        <v>2817120.1771385693</v>
      </c>
      <c r="CR6" s="1">
        <f t="shared" si="78"/>
        <v>2839401.5188988475</v>
      </c>
      <c r="CS6" s="1">
        <f t="shared" si="78"/>
        <v>2861627.1573047256</v>
      </c>
      <c r="CT6" s="1">
        <f t="shared" si="78"/>
        <v>2883797.2316145888</v>
      </c>
      <c r="CU6" s="1">
        <f t="shared" si="78"/>
        <v>2905911.880738677</v>
      </c>
      <c r="CV6" s="1">
        <f t="shared" si="78"/>
        <v>2928289.8301987308</v>
      </c>
      <c r="CW6" s="1">
        <f t="shared" si="78"/>
        <v>2950296.4385302654</v>
      </c>
      <c r="CX6" s="1">
        <f t="shared" si="78"/>
        <v>2972248.030340971</v>
      </c>
      <c r="CY6" s="1">
        <f t="shared" si="78"/>
        <v>2994144.7431721496</v>
      </c>
      <c r="CZ6" s="1">
        <f t="shared" si="78"/>
        <v>3015986.7142212507</v>
      </c>
      <c r="DA6" s="1">
        <f t="shared" si="78"/>
        <v>3037774.0803427286</v>
      </c>
      <c r="DB6" s="2">
        <f>SUM(CP6:DA6)</f>
        <v>35001380.794917986</v>
      </c>
    </row>
    <row r="7" spans="2:106" s="40" customFormat="1">
      <c r="B7" s="398" t="s">
        <v>177</v>
      </c>
      <c r="C7" s="140">
        <f>C13</f>
        <v>0</v>
      </c>
      <c r="D7" s="140">
        <f t="shared" ref="D7:N7" si="79">D13</f>
        <v>0</v>
      </c>
      <c r="E7" s="140">
        <f t="shared" si="79"/>
        <v>7812.5</v>
      </c>
      <c r="F7" s="140">
        <f t="shared" si="79"/>
        <v>15605.468749999998</v>
      </c>
      <c r="G7" s="140">
        <f t="shared" si="79"/>
        <v>23378.955078124996</v>
      </c>
      <c r="H7" s="140">
        <f t="shared" si="79"/>
        <v>31133.007690429684</v>
      </c>
      <c r="I7" s="140">
        <f t="shared" si="79"/>
        <v>38867.675171203613</v>
      </c>
      <c r="J7" s="140">
        <f t="shared" si="79"/>
        <v>46583.005983275594</v>
      </c>
      <c r="K7" s="140">
        <f t="shared" si="79"/>
        <v>54279.048468317422</v>
      </c>
      <c r="L7" s="140">
        <f t="shared" si="79"/>
        <v>61955.850847146612</v>
      </c>
      <c r="M7" s="140">
        <f t="shared" si="79"/>
        <v>69613.461220028752</v>
      </c>
      <c r="N7" s="140">
        <f t="shared" si="79"/>
        <v>77251.927566978688</v>
      </c>
      <c r="O7" s="400">
        <f>SUM(C7:N7)</f>
        <v>426480.90077550535</v>
      </c>
      <c r="P7" s="140">
        <f>P13</f>
        <v>84871.297748061232</v>
      </c>
      <c r="Q7" s="140">
        <f t="shared" ref="Q7:AA7" si="80">Q13</f>
        <v>92471.619503691079</v>
      </c>
      <c r="R7" s="140">
        <f t="shared" si="80"/>
        <v>113495.73450042504</v>
      </c>
      <c r="S7" s="140">
        <f t="shared" si="80"/>
        <v>125243.24516417399</v>
      </c>
      <c r="T7" s="140">
        <f t="shared" si="80"/>
        <v>136961.38705126353</v>
      </c>
      <c r="U7" s="140">
        <f t="shared" si="80"/>
        <v>148650.23358363539</v>
      </c>
      <c r="V7" s="140">
        <f t="shared" si="80"/>
        <v>194314.97939354708</v>
      </c>
      <c r="W7" s="140">
        <f t="shared" si="80"/>
        <v>208412.52527839653</v>
      </c>
      <c r="X7" s="140">
        <f t="shared" si="80"/>
        <v>222474.82729853384</v>
      </c>
      <c r="Y7" s="140">
        <f t="shared" si="80"/>
        <v>236501.97356362085</v>
      </c>
      <c r="Z7" s="140">
        <f t="shared" si="80"/>
        <v>250494.05196304515</v>
      </c>
      <c r="AA7" s="140">
        <f t="shared" si="80"/>
        <v>264451.15016647085</v>
      </c>
      <c r="AB7" s="400">
        <f>SUM(P7:AA7)</f>
        <v>2078343.0252148646</v>
      </c>
      <c r="AC7" s="140">
        <f>AC13</f>
        <v>278373.35562438797</v>
      </c>
      <c r="AD7" s="140">
        <f t="shared" ref="AD7:AN7" si="81">AD13</f>
        <v>292260.75556866027</v>
      </c>
      <c r="AE7" s="140">
        <f t="shared" si="81"/>
        <v>308196.77034640528</v>
      </c>
      <c r="AF7" s="140">
        <f t="shared" si="81"/>
        <v>324092.94508720603</v>
      </c>
      <c r="AG7" s="140">
        <f t="shared" si="81"/>
        <v>339949.37939115468</v>
      </c>
      <c r="AH7" s="140">
        <f t="shared" si="81"/>
        <v>355766.17260934348</v>
      </c>
      <c r="AI7" s="140">
        <f t="shared" si="81"/>
        <v>408697.76622893556</v>
      </c>
      <c r="AJ7" s="140">
        <f t="shared" si="81"/>
        <v>426009.35514669656</v>
      </c>
      <c r="AK7" s="140">
        <f t="shared" si="81"/>
        <v>443277.66509216325</v>
      </c>
      <c r="AL7" s="140">
        <f t="shared" si="81"/>
        <v>460502.80426276615</v>
      </c>
      <c r="AM7" s="140">
        <f t="shared" si="81"/>
        <v>477684.88058544259</v>
      </c>
      <c r="AN7" s="140">
        <f t="shared" si="81"/>
        <v>494824.00171731226</v>
      </c>
      <c r="AO7" s="400">
        <f>SUM(AC7:AN7)</f>
        <v>4609635.8516604751</v>
      </c>
      <c r="AP7" s="140">
        <f>AP13</f>
        <v>511920.27504635236</v>
      </c>
      <c r="AQ7" s="140">
        <f t="shared" ref="AQ7:BA7" si="82">AQ13</f>
        <v>528973.80769206991</v>
      </c>
      <c r="AR7" s="140">
        <f t="shared" si="82"/>
        <v>548276.37317283975</v>
      </c>
      <c r="AS7" s="140">
        <f t="shared" si="82"/>
        <v>567530.68223990756</v>
      </c>
      <c r="AT7" s="140">
        <f t="shared" si="82"/>
        <v>586736.85553430778</v>
      </c>
      <c r="AU7" s="140">
        <f t="shared" si="82"/>
        <v>605895.01339547208</v>
      </c>
      <c r="AV7" s="140">
        <f t="shared" si="82"/>
        <v>687505.80344818172</v>
      </c>
      <c r="AW7" s="140">
        <f t="shared" si="82"/>
        <v>708474.53893956123</v>
      </c>
      <c r="AX7" s="140">
        <f t="shared" si="82"/>
        <v>729390.85259221238</v>
      </c>
      <c r="AY7" s="140">
        <f t="shared" si="82"/>
        <v>750254.8754607318</v>
      </c>
      <c r="AZ7" s="140">
        <f t="shared" si="82"/>
        <v>771066.73827207997</v>
      </c>
      <c r="BA7" s="140">
        <f t="shared" si="82"/>
        <v>791826.57142639963</v>
      </c>
      <c r="BB7" s="400">
        <f>SUM(AP7:BA7)</f>
        <v>7787852.3872201163</v>
      </c>
      <c r="BC7" s="140">
        <f>BC13</f>
        <v>839395.14979115035</v>
      </c>
      <c r="BD7" s="140">
        <f t="shared" ref="BD7:BN7" si="83">BD13</f>
        <v>860734.1619166726</v>
      </c>
      <c r="BE7" s="140">
        <f t="shared" si="83"/>
        <v>884623.99317854759</v>
      </c>
      <c r="BF7" s="140">
        <f t="shared" si="83"/>
        <v>908454.09986226796</v>
      </c>
      <c r="BG7" s="140">
        <f t="shared" si="83"/>
        <v>932224.63127927913</v>
      </c>
      <c r="BH7" s="140">
        <f t="shared" si="83"/>
        <v>955935.73636774765</v>
      </c>
      <c r="BI7" s="140">
        <f t="shared" si="83"/>
        <v>979587.563693495</v>
      </c>
      <c r="BJ7" s="140">
        <f t="shared" si="83"/>
        <v>1003180.2614509281</v>
      </c>
      <c r="BK7" s="140">
        <f t="shared" si="83"/>
        <v>1026713.9774639674</v>
      </c>
      <c r="BL7" s="140">
        <f t="shared" si="83"/>
        <v>1050188.8591869741</v>
      </c>
      <c r="BM7" s="140">
        <f t="shared" si="83"/>
        <v>1073605.0537056734</v>
      </c>
      <c r="BN7" s="140">
        <f t="shared" si="83"/>
        <v>1096962.7077380761</v>
      </c>
      <c r="BO7" s="400">
        <f>SUM(BC7:BN7)</f>
        <v>11611606.19563478</v>
      </c>
      <c r="BP7" s="140">
        <f>BP13</f>
        <v>1232288.1643989375</v>
      </c>
      <c r="BQ7" s="140">
        <f t="shared" ref="BQ7:CA7" si="84">BQ13</f>
        <v>1257853.2773212735</v>
      </c>
      <c r="BR7" s="140">
        <f t="shared" si="84"/>
        <v>1277625.3107946368</v>
      </c>
      <c r="BS7" s="140">
        <f t="shared" si="84"/>
        <v>1297347.9141843168</v>
      </c>
      <c r="BT7" s="140">
        <f t="shared" si="84"/>
        <v>1317021.2110655229</v>
      </c>
      <c r="BU7" s="140">
        <f t="shared" si="84"/>
        <v>1336645.3247045255</v>
      </c>
      <c r="BV7" s="140">
        <f t="shared" si="84"/>
        <v>1356220.3780594307</v>
      </c>
      <c r="BW7" s="140">
        <f t="shared" si="84"/>
        <v>1375746.4937809489</v>
      </c>
      <c r="BX7" s="140">
        <f t="shared" si="84"/>
        <v>1395223.794213163</v>
      </c>
      <c r="BY7" s="140">
        <f t="shared" si="84"/>
        <v>1414652.4013942969</v>
      </c>
      <c r="BZ7" s="140">
        <f t="shared" si="84"/>
        <v>1434032.4370574779</v>
      </c>
      <c r="CA7" s="140">
        <f t="shared" si="84"/>
        <v>1453364.0226315011</v>
      </c>
      <c r="CB7" s="400">
        <f>SUM(BP7:CA7)</f>
        <v>16148020.729606031</v>
      </c>
      <c r="CC7" s="140">
        <f>CC13</f>
        <v>1619912.0071657479</v>
      </c>
      <c r="CD7" s="140">
        <f t="shared" ref="CD7:CN7" si="85">CD13</f>
        <v>1641070.5604811672</v>
      </c>
      <c r="CE7" s="140">
        <f t="shared" si="85"/>
        <v>1655874.1340799646</v>
      </c>
      <c r="CF7" s="140">
        <f t="shared" si="85"/>
        <v>1670640.6987447643</v>
      </c>
      <c r="CG7" s="140">
        <f t="shared" si="85"/>
        <v>1685370.3469979025</v>
      </c>
      <c r="CH7" s="140">
        <f t="shared" si="85"/>
        <v>1700063.1711304078</v>
      </c>
      <c r="CI7" s="140">
        <f t="shared" si="85"/>
        <v>1714719.2632025818</v>
      </c>
      <c r="CJ7" s="140">
        <f t="shared" si="85"/>
        <v>1729338.7150445753</v>
      </c>
      <c r="CK7" s="140">
        <f t="shared" si="85"/>
        <v>1743921.6182569638</v>
      </c>
      <c r="CL7" s="140">
        <f t="shared" si="85"/>
        <v>1758468.0642113218</v>
      </c>
      <c r="CM7" s="140">
        <f t="shared" si="85"/>
        <v>1772978.1440507935</v>
      </c>
      <c r="CN7" s="140">
        <f t="shared" si="85"/>
        <v>1787451.9486906664</v>
      </c>
      <c r="CO7" s="400">
        <f>SUM(CC7:CN7)</f>
        <v>20479808.672056857</v>
      </c>
      <c r="CP7" s="140">
        <f>CP13</f>
        <v>1982078.5257008339</v>
      </c>
      <c r="CQ7" s="140">
        <f t="shared" ref="CQ7:DA7" si="86">CQ13</f>
        <v>1997920.2043865819</v>
      </c>
      <c r="CR7" s="140">
        <f t="shared" si="86"/>
        <v>2013722.278875615</v>
      </c>
      <c r="CS7" s="140">
        <f t="shared" si="86"/>
        <v>2029484.848178426</v>
      </c>
      <c r="CT7" s="140">
        <f t="shared" si="86"/>
        <v>2045208.0110579801</v>
      </c>
      <c r="CU7" s="140">
        <f t="shared" si="86"/>
        <v>2060891.866030335</v>
      </c>
      <c r="CV7" s="140">
        <f t="shared" si="86"/>
        <v>2076536.5113652591</v>
      </c>
      <c r="CW7" s="140">
        <f t="shared" si="86"/>
        <v>2092142.045086846</v>
      </c>
      <c r="CX7" s="140">
        <f t="shared" si="86"/>
        <v>2107708.5649741287</v>
      </c>
      <c r="CY7" s="140">
        <f t="shared" si="86"/>
        <v>2123236.1685616933</v>
      </c>
      <c r="CZ7" s="140">
        <f t="shared" si="86"/>
        <v>2138724.9531402891</v>
      </c>
      <c r="DA7" s="140">
        <f t="shared" si="86"/>
        <v>2154175.0157574387</v>
      </c>
      <c r="DB7" s="400">
        <f>SUM(CP7:DA7)</f>
        <v>24821828.993115425</v>
      </c>
    </row>
    <row r="8" spans="2:106" s="40" customFormat="1">
      <c r="B8" s="398" t="s">
        <v>176</v>
      </c>
      <c r="C8" s="140">
        <f>C19</f>
        <v>0</v>
      </c>
      <c r="D8" s="140">
        <f t="shared" ref="D8:N8" si="87">D19</f>
        <v>0</v>
      </c>
      <c r="E8" s="140">
        <f t="shared" si="87"/>
        <v>2604.1666666666665</v>
      </c>
      <c r="F8" s="140">
        <f t="shared" si="87"/>
        <v>5201.8229166666661</v>
      </c>
      <c r="G8" s="140">
        <f t="shared" si="87"/>
        <v>7792.9850260416652</v>
      </c>
      <c r="H8" s="140">
        <f t="shared" si="87"/>
        <v>10377.669230143229</v>
      </c>
      <c r="I8" s="140">
        <f t="shared" si="87"/>
        <v>12955.891723734536</v>
      </c>
      <c r="J8" s="140">
        <f t="shared" si="87"/>
        <v>15527.668661091866</v>
      </c>
      <c r="K8" s="140">
        <f t="shared" si="87"/>
        <v>18093.016156105805</v>
      </c>
      <c r="L8" s="140">
        <f t="shared" si="87"/>
        <v>20651.950282382208</v>
      </c>
      <c r="M8" s="140">
        <f t="shared" si="87"/>
        <v>23204.487073342916</v>
      </c>
      <c r="N8" s="140">
        <f t="shared" si="87"/>
        <v>25750.64252232623</v>
      </c>
      <c r="O8" s="400">
        <f>SUM(C8:N8)</f>
        <v>142160.30025850178</v>
      </c>
      <c r="P8" s="140">
        <f>P19</f>
        <v>28290.432582687081</v>
      </c>
      <c r="Q8" s="140">
        <f t="shared" ref="Q8:AA8" si="88">Q19</f>
        <v>30823.873167897025</v>
      </c>
      <c r="R8" s="140">
        <f t="shared" si="88"/>
        <v>37831.911500141679</v>
      </c>
      <c r="S8" s="140">
        <f t="shared" si="88"/>
        <v>41747.748388058004</v>
      </c>
      <c r="T8" s="140">
        <f t="shared" si="88"/>
        <v>45653.795683754528</v>
      </c>
      <c r="U8" s="140">
        <f t="shared" si="88"/>
        <v>49550.077861211801</v>
      </c>
      <c r="V8" s="140">
        <f t="shared" si="88"/>
        <v>72868.117272580144</v>
      </c>
      <c r="W8" s="140">
        <f t="shared" si="88"/>
        <v>78154.696979398694</v>
      </c>
      <c r="X8" s="140">
        <f t="shared" si="88"/>
        <v>83428.060236950187</v>
      </c>
      <c r="Y8" s="140">
        <f t="shared" si="88"/>
        <v>88688.240086357822</v>
      </c>
      <c r="Z8" s="140">
        <f t="shared" si="88"/>
        <v>93935.26948614193</v>
      </c>
      <c r="AA8" s="140">
        <f t="shared" si="88"/>
        <v>99169.181312426561</v>
      </c>
      <c r="AB8" s="400">
        <f>SUM(P8:AA8)</f>
        <v>750141.40455760551</v>
      </c>
      <c r="AC8" s="140">
        <f>AC19</f>
        <v>104390.00835914549</v>
      </c>
      <c r="AD8" s="140">
        <f t="shared" ref="AD8:AN8" si="89">AD19</f>
        <v>109597.78333824759</v>
      </c>
      <c r="AE8" s="140">
        <f t="shared" si="89"/>
        <v>115573.78887990199</v>
      </c>
      <c r="AF8" s="140">
        <f t="shared" si="89"/>
        <v>121534.85440770224</v>
      </c>
      <c r="AG8" s="140">
        <f t="shared" si="89"/>
        <v>127481.017271683</v>
      </c>
      <c r="AH8" s="140">
        <f t="shared" si="89"/>
        <v>133412.31472850381</v>
      </c>
      <c r="AI8" s="140">
        <f t="shared" si="89"/>
        <v>153261.66233585082</v>
      </c>
      <c r="AJ8" s="140">
        <f t="shared" si="89"/>
        <v>159753.50818001121</v>
      </c>
      <c r="AK8" s="140">
        <f t="shared" si="89"/>
        <v>166229.12440956119</v>
      </c>
      <c r="AL8" s="140">
        <f t="shared" si="89"/>
        <v>172688.55159853731</v>
      </c>
      <c r="AM8" s="140">
        <f t="shared" si="89"/>
        <v>179131.83021954095</v>
      </c>
      <c r="AN8" s="140">
        <f t="shared" si="89"/>
        <v>185559.0006439921</v>
      </c>
      <c r="AO8" s="400">
        <f>SUM(AC8:AN8)</f>
        <v>1728613.4443726775</v>
      </c>
      <c r="AP8" s="140">
        <f>AP19</f>
        <v>191970.10314238214</v>
      </c>
      <c r="AQ8" s="140">
        <f t="shared" ref="AQ8:BA8" si="90">AQ19</f>
        <v>198365.17788452617</v>
      </c>
      <c r="AR8" s="140">
        <f t="shared" si="90"/>
        <v>205603.63993981489</v>
      </c>
      <c r="AS8" s="140">
        <f t="shared" si="90"/>
        <v>212824.00583996531</v>
      </c>
      <c r="AT8" s="140">
        <f t="shared" si="90"/>
        <v>220026.3208253654</v>
      </c>
      <c r="AU8" s="140">
        <f t="shared" si="90"/>
        <v>227210.63002330199</v>
      </c>
      <c r="AV8" s="140">
        <f t="shared" si="90"/>
        <v>257814.67629306816</v>
      </c>
      <c r="AW8" s="140">
        <f t="shared" si="90"/>
        <v>265677.95210233552</v>
      </c>
      <c r="AX8" s="140">
        <f t="shared" si="90"/>
        <v>273521.56972207967</v>
      </c>
      <c r="AY8" s="140">
        <f t="shared" si="90"/>
        <v>281345.57829777442</v>
      </c>
      <c r="AZ8" s="140">
        <f t="shared" si="90"/>
        <v>289150.02685202996</v>
      </c>
      <c r="BA8" s="140">
        <f t="shared" si="90"/>
        <v>296934.96428489994</v>
      </c>
      <c r="BB8" s="400">
        <f>SUM(AP8:BA8)</f>
        <v>2920444.6452075434</v>
      </c>
      <c r="BC8" s="140">
        <f>BC19</f>
        <v>335758.05991646025</v>
      </c>
      <c r="BD8" s="140">
        <f t="shared" ref="BD8:BN8" si="91">BD19</f>
        <v>344293.66476666904</v>
      </c>
      <c r="BE8" s="140">
        <f t="shared" si="91"/>
        <v>353849.59727141901</v>
      </c>
      <c r="BF8" s="140">
        <f t="shared" si="91"/>
        <v>363381.63994490722</v>
      </c>
      <c r="BG8" s="140">
        <f t="shared" si="91"/>
        <v>372889.85251171165</v>
      </c>
      <c r="BH8" s="140">
        <f t="shared" si="91"/>
        <v>382374.29454709904</v>
      </c>
      <c r="BI8" s="140">
        <f t="shared" si="91"/>
        <v>391835.02547739807</v>
      </c>
      <c r="BJ8" s="140">
        <f t="shared" si="91"/>
        <v>401272.10458037123</v>
      </c>
      <c r="BK8" s="140">
        <f t="shared" si="91"/>
        <v>410685.59098558692</v>
      </c>
      <c r="BL8" s="140">
        <f t="shared" si="91"/>
        <v>420075.54367478966</v>
      </c>
      <c r="BM8" s="140">
        <f t="shared" si="91"/>
        <v>429442.0214822694</v>
      </c>
      <c r="BN8" s="140">
        <f t="shared" si="91"/>
        <v>438785.08309523045</v>
      </c>
      <c r="BO8" s="400">
        <f>SUM(BC8:BN8)</f>
        <v>4644642.4782539122</v>
      </c>
      <c r="BP8" s="140">
        <f>BP19</f>
        <v>492915.26575957501</v>
      </c>
      <c r="BQ8" s="140">
        <f t="shared" ref="BQ8:CA8" si="92">BQ19</f>
        <v>503141.31092850945</v>
      </c>
      <c r="BR8" s="140">
        <f t="shared" si="92"/>
        <v>511050.12431785488</v>
      </c>
      <c r="BS8" s="140">
        <f t="shared" si="92"/>
        <v>518939.16567372682</v>
      </c>
      <c r="BT8" s="140">
        <f t="shared" si="92"/>
        <v>526808.48442620924</v>
      </c>
      <c r="BU8" s="140">
        <f t="shared" si="92"/>
        <v>534658.12988181028</v>
      </c>
      <c r="BV8" s="140">
        <f t="shared" si="92"/>
        <v>542488.15122377244</v>
      </c>
      <c r="BW8" s="140">
        <f t="shared" si="92"/>
        <v>550298.59751237964</v>
      </c>
      <c r="BX8" s="140">
        <f t="shared" si="92"/>
        <v>558089.51768526528</v>
      </c>
      <c r="BY8" s="140">
        <f t="shared" si="92"/>
        <v>565860.96055771876</v>
      </c>
      <c r="BZ8" s="140">
        <f t="shared" si="92"/>
        <v>573612.97482299118</v>
      </c>
      <c r="CA8" s="140">
        <f t="shared" si="92"/>
        <v>581345.60905260046</v>
      </c>
      <c r="CB8" s="400">
        <f>SUM(BP8:CA8)</f>
        <v>6459208.2918424141</v>
      </c>
      <c r="CC8" s="140">
        <f>CC19</f>
        <v>647964.80286629917</v>
      </c>
      <c r="CD8" s="140">
        <f t="shared" ref="CD8:CN8" si="93">CD19</f>
        <v>656428.22419246682</v>
      </c>
      <c r="CE8" s="140">
        <f t="shared" si="93"/>
        <v>662349.65363198577</v>
      </c>
      <c r="CF8" s="140">
        <f t="shared" si="93"/>
        <v>668256.27949790563</v>
      </c>
      <c r="CG8" s="140">
        <f t="shared" si="93"/>
        <v>674148.13879916084</v>
      </c>
      <c r="CH8" s="140">
        <f t="shared" si="93"/>
        <v>680025.26845216309</v>
      </c>
      <c r="CI8" s="140">
        <f t="shared" si="93"/>
        <v>685887.7052810326</v>
      </c>
      <c r="CJ8" s="140">
        <f t="shared" si="93"/>
        <v>691735.48601783009</v>
      </c>
      <c r="CK8" s="140">
        <f t="shared" si="93"/>
        <v>697568.64730278554</v>
      </c>
      <c r="CL8" s="140">
        <f t="shared" si="93"/>
        <v>703387.2256845287</v>
      </c>
      <c r="CM8" s="140">
        <f t="shared" si="93"/>
        <v>709191.25762031716</v>
      </c>
      <c r="CN8" s="140">
        <f t="shared" si="93"/>
        <v>714980.77947626635</v>
      </c>
      <c r="CO8" s="400">
        <f>SUM(CC8:CN8)</f>
        <v>8191923.4688227409</v>
      </c>
      <c r="CP8" s="140">
        <f>CP19</f>
        <v>792831.41028033348</v>
      </c>
      <c r="CQ8" s="140">
        <f t="shared" ref="CQ8:DA8" si="94">CQ19</f>
        <v>799168.08175463264</v>
      </c>
      <c r="CR8" s="140">
        <f t="shared" si="94"/>
        <v>805488.91155024595</v>
      </c>
      <c r="CS8" s="140">
        <f t="shared" si="94"/>
        <v>811793.9392713703</v>
      </c>
      <c r="CT8" s="140">
        <f t="shared" si="94"/>
        <v>818083.20442319184</v>
      </c>
      <c r="CU8" s="140">
        <f t="shared" si="94"/>
        <v>824356.74641213391</v>
      </c>
      <c r="CV8" s="140">
        <f t="shared" si="94"/>
        <v>830614.60454610351</v>
      </c>
      <c r="CW8" s="140">
        <f t="shared" si="94"/>
        <v>836856.8180347383</v>
      </c>
      <c r="CX8" s="140">
        <f t="shared" si="94"/>
        <v>843083.42598965135</v>
      </c>
      <c r="CY8" s="140">
        <f t="shared" si="94"/>
        <v>849294.46742467734</v>
      </c>
      <c r="CZ8" s="140">
        <f t="shared" si="94"/>
        <v>855489.9812561156</v>
      </c>
      <c r="DA8" s="140">
        <f t="shared" si="94"/>
        <v>861670.00630297523</v>
      </c>
      <c r="DB8" s="400">
        <f>SUM(CP8:DA8)</f>
        <v>9928731.59724617</v>
      </c>
    </row>
    <row r="9" spans="2:106" s="40" customFormat="1">
      <c r="B9" s="398" t="s">
        <v>174</v>
      </c>
      <c r="C9" s="140">
        <f>C25</f>
        <v>0</v>
      </c>
      <c r="D9" s="140">
        <f t="shared" ref="D9:N9" si="95">D25</f>
        <v>0</v>
      </c>
      <c r="E9" s="140">
        <f t="shared" si="95"/>
        <v>145.83333333333331</v>
      </c>
      <c r="F9" s="140">
        <f t="shared" si="95"/>
        <v>291.30208333333326</v>
      </c>
      <c r="G9" s="140">
        <f t="shared" si="95"/>
        <v>436.40716145833329</v>
      </c>
      <c r="H9" s="140">
        <f t="shared" si="95"/>
        <v>581.14947688802079</v>
      </c>
      <c r="I9" s="140">
        <f t="shared" si="95"/>
        <v>725.52993652913403</v>
      </c>
      <c r="J9" s="140">
        <f t="shared" si="95"/>
        <v>869.54944502114449</v>
      </c>
      <c r="K9" s="140">
        <f t="shared" si="95"/>
        <v>1013.208904741925</v>
      </c>
      <c r="L9" s="140">
        <f t="shared" si="95"/>
        <v>1156.5092158134034</v>
      </c>
      <c r="M9" s="140">
        <f t="shared" si="95"/>
        <v>1299.4512761072033</v>
      </c>
      <c r="N9" s="140">
        <f t="shared" si="95"/>
        <v>1442.0359812502688</v>
      </c>
      <c r="O9" s="400">
        <f>SUM(C9:N9)</f>
        <v>7960.9768144761001</v>
      </c>
      <c r="P9" s="140">
        <f>P25</f>
        <v>1584.2642246304763</v>
      </c>
      <c r="Q9" s="140">
        <f t="shared" ref="Q9:AA9" si="96">Q25</f>
        <v>1726.1368974022334</v>
      </c>
      <c r="R9" s="140">
        <f t="shared" si="96"/>
        <v>1925.9882218253947</v>
      </c>
      <c r="S9" s="140">
        <f t="shared" si="96"/>
        <v>2125.3399179374983</v>
      </c>
      <c r="T9" s="140">
        <f t="shared" si="96"/>
        <v>2324.193234809321</v>
      </c>
      <c r="U9" s="140">
        <f t="shared" si="96"/>
        <v>2522.5494183889641</v>
      </c>
      <c r="V9" s="140">
        <f t="shared" si="96"/>
        <v>2720.4097115096583</v>
      </c>
      <c r="W9" s="140">
        <f t="shared" si="96"/>
        <v>2917.7753538975512</v>
      </c>
      <c r="X9" s="140">
        <f t="shared" si="96"/>
        <v>3114.6475821794738</v>
      </c>
      <c r="Y9" s="140">
        <f t="shared" si="96"/>
        <v>3311.027629890692</v>
      </c>
      <c r="Z9" s="140">
        <f t="shared" si="96"/>
        <v>3506.9167274826323</v>
      </c>
      <c r="AA9" s="140">
        <f t="shared" si="96"/>
        <v>3702.3161023305915</v>
      </c>
      <c r="AB9" s="400">
        <f>SUM(P9:AA9)</f>
        <v>31481.565022284489</v>
      </c>
      <c r="AC9" s="140">
        <f>AC25</f>
        <v>3897.2269787414311</v>
      </c>
      <c r="AD9" s="140">
        <f t="shared" ref="AD9:AN9" si="97">AD25</f>
        <v>4091.6505779612435</v>
      </c>
      <c r="AE9" s="140">
        <f t="shared" si="97"/>
        <v>4314.7547848496743</v>
      </c>
      <c r="AF9" s="140">
        <f t="shared" si="97"/>
        <v>4537.301231220883</v>
      </c>
      <c r="AG9" s="140">
        <f t="shared" si="97"/>
        <v>4759.291311476165</v>
      </c>
      <c r="AH9" s="140">
        <f t="shared" si="97"/>
        <v>4980.7264165308079</v>
      </c>
      <c r="AI9" s="140">
        <f t="shared" si="97"/>
        <v>5275.9166185917129</v>
      </c>
      <c r="AJ9" s="140">
        <f t="shared" si="97"/>
        <v>5499.3934937119011</v>
      </c>
      <c r="AK9" s="140">
        <f t="shared" si="97"/>
        <v>5722.3116766442881</v>
      </c>
      <c r="AL9" s="140">
        <f t="shared" si="97"/>
        <v>5944.6725641193443</v>
      </c>
      <c r="AM9" s="140">
        <f t="shared" si="97"/>
        <v>6166.4775493757124</v>
      </c>
      <c r="AN9" s="140">
        <f t="shared" si="97"/>
        <v>6387.7280221689398</v>
      </c>
      <c r="AO9" s="400">
        <f>SUM(AC9:AN9)</f>
        <v>61577.451225392098</v>
      </c>
      <c r="AP9" s="140">
        <f>AP25</f>
        <v>6608.4253687801847</v>
      </c>
      <c r="AQ9" s="140">
        <f t="shared" ref="AQ9:BA9" si="98">AQ25</f>
        <v>6828.5709720249015</v>
      </c>
      <c r="AR9" s="140">
        <f t="shared" si="98"/>
        <v>7077.7495445948389</v>
      </c>
      <c r="AS9" s="140">
        <f t="shared" si="98"/>
        <v>7326.3051707333507</v>
      </c>
      <c r="AT9" s="140">
        <f t="shared" si="98"/>
        <v>7574.2394078065181</v>
      </c>
      <c r="AU9" s="140">
        <f t="shared" si="98"/>
        <v>7821.5538092870011</v>
      </c>
      <c r="AV9" s="140">
        <f t="shared" si="98"/>
        <v>8187.5691137919821</v>
      </c>
      <c r="AW9" s="140">
        <f t="shared" si="98"/>
        <v>8437.2876910075029</v>
      </c>
      <c r="AX9" s="140">
        <f t="shared" si="98"/>
        <v>8686.3819717799834</v>
      </c>
      <c r="AY9" s="140">
        <f t="shared" si="98"/>
        <v>8934.8535168505314</v>
      </c>
      <c r="AZ9" s="140">
        <f t="shared" si="98"/>
        <v>9182.7038830584061</v>
      </c>
      <c r="BA9" s="140">
        <f t="shared" si="98"/>
        <v>9429.9346233507586</v>
      </c>
      <c r="BB9" s="400">
        <f>SUM(AP9:BA9)</f>
        <v>96095.575073065949</v>
      </c>
      <c r="BC9" s="140">
        <f>BC25</f>
        <v>9676.5472867923836</v>
      </c>
      <c r="BD9" s="140">
        <f t="shared" ref="BD9:BN9" si="99">BD25</f>
        <v>9922.543418575402</v>
      </c>
      <c r="BE9" s="140">
        <f t="shared" si="99"/>
        <v>10197.945393362297</v>
      </c>
      <c r="BF9" s="140">
        <f t="shared" si="99"/>
        <v>10472.658863212226</v>
      </c>
      <c r="BG9" s="140">
        <f t="shared" si="99"/>
        <v>10746.68554938753</v>
      </c>
      <c r="BH9" s="140">
        <f t="shared" si="99"/>
        <v>11020.027168847395</v>
      </c>
      <c r="BI9" s="140">
        <f t="shared" si="99"/>
        <v>11465.484680494143</v>
      </c>
      <c r="BJ9" s="140">
        <f t="shared" si="99"/>
        <v>11741.623052126242</v>
      </c>
      <c r="BK9" s="140">
        <f t="shared" si="99"/>
        <v>12017.07107782926</v>
      </c>
      <c r="BL9" s="140">
        <f t="shared" si="99"/>
        <v>12291.830483468022</v>
      </c>
      <c r="BM9" s="140">
        <f t="shared" si="99"/>
        <v>12565.902990592685</v>
      </c>
      <c r="BN9" s="140">
        <f t="shared" si="99"/>
        <v>12839.290316449538</v>
      </c>
      <c r="BO9" s="400">
        <f>SUM(BC9:BN9)</f>
        <v>134957.61028113714</v>
      </c>
      <c r="BP9" s="140">
        <f>BP25</f>
        <v>13560.098961045907</v>
      </c>
      <c r="BQ9" s="140">
        <f t="shared" ref="BQ9:CA9" si="100">BQ25</f>
        <v>13841.417463643294</v>
      </c>
      <c r="BR9" s="140">
        <f t="shared" si="100"/>
        <v>14058.988919984185</v>
      </c>
      <c r="BS9" s="140">
        <f t="shared" si="100"/>
        <v>14276.016447684224</v>
      </c>
      <c r="BT9" s="140">
        <f t="shared" si="100"/>
        <v>14492.50140656501</v>
      </c>
      <c r="BU9" s="140">
        <f t="shared" si="100"/>
        <v>14708.445153048599</v>
      </c>
      <c r="BV9" s="140">
        <f t="shared" si="100"/>
        <v>15152.211893278854</v>
      </c>
      <c r="BW9" s="140">
        <f t="shared" si="100"/>
        <v>15370.365113545658</v>
      </c>
      <c r="BX9" s="140">
        <f t="shared" si="100"/>
        <v>15587.972950761794</v>
      </c>
      <c r="BY9" s="140">
        <f t="shared" si="100"/>
        <v>15805.036768384889</v>
      </c>
      <c r="BZ9" s="140">
        <f t="shared" si="100"/>
        <v>16021.557926463927</v>
      </c>
      <c r="CA9" s="140">
        <f t="shared" si="100"/>
        <v>16237.537781647768</v>
      </c>
      <c r="CB9" s="400">
        <f>SUM(BP9:CA9)</f>
        <v>179112.15078605412</v>
      </c>
      <c r="CC9" s="140">
        <f>CC25</f>
        <v>17015.261193813167</v>
      </c>
      <c r="CD9" s="140">
        <f t="shared" ref="CD9:CN9" si="101">CD25</f>
        <v>17237.506790828636</v>
      </c>
      <c r="CE9" s="140">
        <f t="shared" si="101"/>
        <v>17393.000836351566</v>
      </c>
      <c r="CF9" s="140">
        <f t="shared" si="101"/>
        <v>17548.106146760685</v>
      </c>
      <c r="CG9" s="140">
        <f t="shared" si="101"/>
        <v>17702.823693893784</v>
      </c>
      <c r="CH9" s="140">
        <f t="shared" si="101"/>
        <v>17857.15444715905</v>
      </c>
      <c r="CI9" s="140">
        <f t="shared" si="101"/>
        <v>18286.70294133198</v>
      </c>
      <c r="CJ9" s="140">
        <f t="shared" si="101"/>
        <v>18442.61276210365</v>
      </c>
      <c r="CK9" s="140">
        <f t="shared" si="101"/>
        <v>18598.132808323389</v>
      </c>
      <c r="CL9" s="140">
        <f t="shared" si="101"/>
        <v>18753.264054427586</v>
      </c>
      <c r="CM9" s="140">
        <f t="shared" si="101"/>
        <v>18908.007472416513</v>
      </c>
      <c r="CN9" s="140">
        <f t="shared" si="101"/>
        <v>19062.36403186047</v>
      </c>
      <c r="CO9" s="400">
        <f>SUM(CC9:CN9)</f>
        <v>216804.93717927049</v>
      </c>
      <c r="CP9" s="140">
        <f>CP25</f>
        <v>19873.056435318344</v>
      </c>
      <c r="CQ9" s="140">
        <f t="shared" ref="CQ9:DA9" si="102">CQ25</f>
        <v>20031.890997355047</v>
      </c>
      <c r="CR9" s="140">
        <f t="shared" si="102"/>
        <v>20190.328472986657</v>
      </c>
      <c r="CS9" s="140">
        <f t="shared" si="102"/>
        <v>20348.369854929191</v>
      </c>
      <c r="CT9" s="140">
        <f t="shared" si="102"/>
        <v>20506.01613341687</v>
      </c>
      <c r="CU9" s="140">
        <f t="shared" si="102"/>
        <v>20663.268296208327</v>
      </c>
      <c r="CV9" s="140">
        <f t="shared" si="102"/>
        <v>21138.71428736829</v>
      </c>
      <c r="CW9" s="140">
        <f t="shared" si="102"/>
        <v>21297.575408681118</v>
      </c>
      <c r="CX9" s="140">
        <f t="shared" si="102"/>
        <v>21456.039377190664</v>
      </c>
      <c r="CY9" s="140">
        <f t="shared" si="102"/>
        <v>21614.107185778939</v>
      </c>
      <c r="CZ9" s="140">
        <f t="shared" si="102"/>
        <v>21771.77982484574</v>
      </c>
      <c r="DA9" s="140">
        <f t="shared" si="102"/>
        <v>21929.058282314876</v>
      </c>
      <c r="DB9" s="400">
        <f>SUM(CP9:DA9)</f>
        <v>250820.20455639405</v>
      </c>
    </row>
    <row r="10" spans="2:106">
      <c r="B10" s="399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40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40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40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40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40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40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40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401"/>
    </row>
    <row r="11" spans="2:106"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  <c r="BI11" s="126"/>
      <c r="BJ11" s="126"/>
      <c r="BK11" s="126"/>
      <c r="BL11" s="126"/>
      <c r="BM11" s="126"/>
      <c r="BN11" s="126"/>
      <c r="BO11" s="126"/>
      <c r="BP11" s="126"/>
      <c r="BQ11" s="126"/>
      <c r="BR11" s="126"/>
      <c r="BS11" s="126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</row>
    <row r="13" spans="2:106" s="28" customFormat="1">
      <c r="B13" s="358" t="str">
        <f>B7</f>
        <v>Transactional revenue</v>
      </c>
      <c r="C13" s="405">
        <f>SUM(C14:C17)</f>
        <v>0</v>
      </c>
      <c r="D13" s="405">
        <f t="shared" ref="D13:N13" si="103">SUM(D14:D17)</f>
        <v>0</v>
      </c>
      <c r="E13" s="405">
        <f t="shared" si="103"/>
        <v>7812.5</v>
      </c>
      <c r="F13" s="405">
        <f t="shared" si="103"/>
        <v>15605.468749999998</v>
      </c>
      <c r="G13" s="405">
        <f t="shared" si="103"/>
        <v>23378.955078124996</v>
      </c>
      <c r="H13" s="405">
        <f t="shared" si="103"/>
        <v>31133.007690429684</v>
      </c>
      <c r="I13" s="405">
        <f t="shared" si="103"/>
        <v>38867.675171203613</v>
      </c>
      <c r="J13" s="405">
        <f t="shared" si="103"/>
        <v>46583.005983275594</v>
      </c>
      <c r="K13" s="405">
        <f t="shared" si="103"/>
        <v>54279.048468317422</v>
      </c>
      <c r="L13" s="405">
        <f t="shared" si="103"/>
        <v>61955.850847146612</v>
      </c>
      <c r="M13" s="405">
        <f t="shared" si="103"/>
        <v>69613.461220028752</v>
      </c>
      <c r="N13" s="405">
        <f t="shared" si="103"/>
        <v>77251.927566978688</v>
      </c>
      <c r="O13" s="406">
        <f>SUM(C13:N13)</f>
        <v>426480.90077550535</v>
      </c>
      <c r="P13" s="405">
        <f>SUM(P14:P17)</f>
        <v>84871.297748061232</v>
      </c>
      <c r="Q13" s="405">
        <f t="shared" ref="Q13" si="104">SUM(Q14:Q17)</f>
        <v>92471.619503691079</v>
      </c>
      <c r="R13" s="405">
        <f t="shared" ref="R13" si="105">SUM(R14:R17)</f>
        <v>113495.73450042504</v>
      </c>
      <c r="S13" s="405">
        <f t="shared" ref="S13" si="106">SUM(S14:S17)</f>
        <v>125243.24516417399</v>
      </c>
      <c r="T13" s="405">
        <f t="shared" ref="T13" si="107">SUM(T14:T17)</f>
        <v>136961.38705126353</v>
      </c>
      <c r="U13" s="405">
        <f t="shared" ref="U13" si="108">SUM(U14:U17)</f>
        <v>148650.23358363539</v>
      </c>
      <c r="V13" s="405">
        <f t="shared" ref="V13" si="109">SUM(V14:V17)</f>
        <v>194314.97939354708</v>
      </c>
      <c r="W13" s="405">
        <f t="shared" ref="W13" si="110">SUM(W14:W17)</f>
        <v>208412.52527839653</v>
      </c>
      <c r="X13" s="405">
        <f t="shared" ref="X13" si="111">SUM(X14:X17)</f>
        <v>222474.82729853384</v>
      </c>
      <c r="Y13" s="405">
        <f t="shared" ref="Y13" si="112">SUM(Y14:Y17)</f>
        <v>236501.97356362085</v>
      </c>
      <c r="Z13" s="405">
        <f t="shared" ref="Z13" si="113">SUM(Z14:Z17)</f>
        <v>250494.05196304515</v>
      </c>
      <c r="AA13" s="405">
        <f t="shared" ref="AA13" si="114">SUM(AA14:AA17)</f>
        <v>264451.15016647085</v>
      </c>
      <c r="AB13" s="406">
        <f>SUM(P13:AA13)</f>
        <v>2078343.0252148646</v>
      </c>
      <c r="AC13" s="405">
        <f>SUM(AC14:AC17)</f>
        <v>278373.35562438797</v>
      </c>
      <c r="AD13" s="405">
        <f t="shared" ref="AD13" si="115">SUM(AD14:AD17)</f>
        <v>292260.75556866027</v>
      </c>
      <c r="AE13" s="405">
        <f t="shared" ref="AE13" si="116">SUM(AE14:AE17)</f>
        <v>308196.77034640528</v>
      </c>
      <c r="AF13" s="405">
        <f t="shared" ref="AF13" si="117">SUM(AF14:AF17)</f>
        <v>324092.94508720603</v>
      </c>
      <c r="AG13" s="405">
        <f t="shared" ref="AG13" si="118">SUM(AG14:AG17)</f>
        <v>339949.37939115468</v>
      </c>
      <c r="AH13" s="405">
        <f t="shared" ref="AH13" si="119">SUM(AH14:AH17)</f>
        <v>355766.17260934348</v>
      </c>
      <c r="AI13" s="405">
        <f t="shared" ref="AI13" si="120">SUM(AI14:AI17)</f>
        <v>408697.76622893556</v>
      </c>
      <c r="AJ13" s="405">
        <f t="shared" ref="AJ13" si="121">SUM(AJ14:AJ17)</f>
        <v>426009.35514669656</v>
      </c>
      <c r="AK13" s="405">
        <f t="shared" ref="AK13" si="122">SUM(AK14:AK17)</f>
        <v>443277.66509216325</v>
      </c>
      <c r="AL13" s="405">
        <f t="shared" ref="AL13" si="123">SUM(AL14:AL17)</f>
        <v>460502.80426276615</v>
      </c>
      <c r="AM13" s="405">
        <f t="shared" ref="AM13" si="124">SUM(AM14:AM17)</f>
        <v>477684.88058544259</v>
      </c>
      <c r="AN13" s="405">
        <f t="shared" ref="AN13" si="125">SUM(AN14:AN17)</f>
        <v>494824.00171731226</v>
      </c>
      <c r="AO13" s="406">
        <f>SUM(AC13:AN13)</f>
        <v>4609635.8516604751</v>
      </c>
      <c r="AP13" s="405">
        <f>SUM(AP14:AP17)</f>
        <v>511920.27504635236</v>
      </c>
      <c r="AQ13" s="405">
        <f t="shared" ref="AQ13" si="126">SUM(AQ14:AQ17)</f>
        <v>528973.80769206991</v>
      </c>
      <c r="AR13" s="405">
        <f t="shared" ref="AR13" si="127">SUM(AR14:AR17)</f>
        <v>548276.37317283975</v>
      </c>
      <c r="AS13" s="405">
        <f t="shared" ref="AS13" si="128">SUM(AS14:AS17)</f>
        <v>567530.68223990756</v>
      </c>
      <c r="AT13" s="405">
        <f t="shared" ref="AT13" si="129">SUM(AT14:AT17)</f>
        <v>586736.85553430778</v>
      </c>
      <c r="AU13" s="405">
        <f t="shared" ref="AU13" si="130">SUM(AU14:AU17)</f>
        <v>605895.01339547208</v>
      </c>
      <c r="AV13" s="405">
        <f t="shared" ref="AV13" si="131">SUM(AV14:AV17)</f>
        <v>687505.80344818172</v>
      </c>
      <c r="AW13" s="405">
        <f t="shared" ref="AW13" si="132">SUM(AW14:AW17)</f>
        <v>708474.53893956123</v>
      </c>
      <c r="AX13" s="405">
        <f t="shared" ref="AX13" si="133">SUM(AX14:AX17)</f>
        <v>729390.85259221238</v>
      </c>
      <c r="AY13" s="405">
        <f t="shared" ref="AY13" si="134">SUM(AY14:AY17)</f>
        <v>750254.8754607318</v>
      </c>
      <c r="AZ13" s="405">
        <f t="shared" ref="AZ13" si="135">SUM(AZ14:AZ17)</f>
        <v>771066.73827207997</v>
      </c>
      <c r="BA13" s="405">
        <f t="shared" ref="BA13" si="136">SUM(BA14:BA17)</f>
        <v>791826.57142639963</v>
      </c>
      <c r="BB13" s="406">
        <f>SUM(AP13:BA13)</f>
        <v>7787852.3872201163</v>
      </c>
      <c r="BC13" s="405">
        <f>SUM(BC14:BC17)</f>
        <v>839395.14979115035</v>
      </c>
      <c r="BD13" s="405">
        <f t="shared" ref="BD13" si="137">SUM(BD14:BD17)</f>
        <v>860734.1619166726</v>
      </c>
      <c r="BE13" s="405">
        <f t="shared" ref="BE13" si="138">SUM(BE14:BE17)</f>
        <v>884623.99317854759</v>
      </c>
      <c r="BF13" s="405">
        <f t="shared" ref="BF13" si="139">SUM(BF14:BF17)</f>
        <v>908454.09986226796</v>
      </c>
      <c r="BG13" s="405">
        <f t="shared" ref="BG13" si="140">SUM(BG14:BG17)</f>
        <v>932224.63127927913</v>
      </c>
      <c r="BH13" s="405">
        <f t="shared" ref="BH13" si="141">SUM(BH14:BH17)</f>
        <v>955935.73636774765</v>
      </c>
      <c r="BI13" s="405">
        <f t="shared" ref="BI13" si="142">SUM(BI14:BI17)</f>
        <v>979587.563693495</v>
      </c>
      <c r="BJ13" s="405">
        <f t="shared" ref="BJ13" si="143">SUM(BJ14:BJ17)</f>
        <v>1003180.2614509281</v>
      </c>
      <c r="BK13" s="405">
        <f t="shared" ref="BK13" si="144">SUM(BK14:BK17)</f>
        <v>1026713.9774639674</v>
      </c>
      <c r="BL13" s="405">
        <f t="shared" ref="BL13" si="145">SUM(BL14:BL17)</f>
        <v>1050188.8591869741</v>
      </c>
      <c r="BM13" s="405">
        <f t="shared" ref="BM13" si="146">SUM(BM14:BM17)</f>
        <v>1073605.0537056734</v>
      </c>
      <c r="BN13" s="405">
        <f t="shared" ref="BN13" si="147">SUM(BN14:BN17)</f>
        <v>1096962.7077380761</v>
      </c>
      <c r="BO13" s="406">
        <f>SUM(BC13:BN13)</f>
        <v>11611606.19563478</v>
      </c>
      <c r="BP13" s="405">
        <f>SUM(BP14:BP17)</f>
        <v>1232288.1643989375</v>
      </c>
      <c r="BQ13" s="405">
        <f t="shared" ref="BQ13" si="148">SUM(BQ14:BQ17)</f>
        <v>1257853.2773212735</v>
      </c>
      <c r="BR13" s="405">
        <f t="shared" ref="BR13" si="149">SUM(BR14:BR17)</f>
        <v>1277625.3107946368</v>
      </c>
      <c r="BS13" s="405">
        <f t="shared" ref="BS13" si="150">SUM(BS14:BS17)</f>
        <v>1297347.9141843168</v>
      </c>
      <c r="BT13" s="405">
        <f t="shared" ref="BT13" si="151">SUM(BT14:BT17)</f>
        <v>1317021.2110655229</v>
      </c>
      <c r="BU13" s="405">
        <f t="shared" ref="BU13" si="152">SUM(BU14:BU17)</f>
        <v>1336645.3247045255</v>
      </c>
      <c r="BV13" s="405">
        <f t="shared" ref="BV13" si="153">SUM(BV14:BV17)</f>
        <v>1356220.3780594307</v>
      </c>
      <c r="BW13" s="405">
        <f t="shared" ref="BW13" si="154">SUM(BW14:BW17)</f>
        <v>1375746.4937809489</v>
      </c>
      <c r="BX13" s="405">
        <f t="shared" ref="BX13" si="155">SUM(BX14:BX17)</f>
        <v>1395223.794213163</v>
      </c>
      <c r="BY13" s="405">
        <f t="shared" ref="BY13" si="156">SUM(BY14:BY17)</f>
        <v>1414652.4013942969</v>
      </c>
      <c r="BZ13" s="405">
        <f t="shared" ref="BZ13" si="157">SUM(BZ14:BZ17)</f>
        <v>1434032.4370574779</v>
      </c>
      <c r="CA13" s="405">
        <f t="shared" ref="CA13" si="158">SUM(CA14:CA17)</f>
        <v>1453364.0226315011</v>
      </c>
      <c r="CB13" s="406">
        <f>SUM(BP13:CA13)</f>
        <v>16148020.729606031</v>
      </c>
      <c r="CC13" s="405">
        <f>SUM(CC14:CC17)</f>
        <v>1619912.0071657479</v>
      </c>
      <c r="CD13" s="405">
        <f t="shared" ref="CD13" si="159">SUM(CD14:CD17)</f>
        <v>1641070.5604811672</v>
      </c>
      <c r="CE13" s="405">
        <f t="shared" ref="CE13" si="160">SUM(CE14:CE17)</f>
        <v>1655874.1340799646</v>
      </c>
      <c r="CF13" s="405">
        <f t="shared" ref="CF13" si="161">SUM(CF14:CF17)</f>
        <v>1670640.6987447643</v>
      </c>
      <c r="CG13" s="405">
        <f t="shared" ref="CG13" si="162">SUM(CG14:CG17)</f>
        <v>1685370.3469979025</v>
      </c>
      <c r="CH13" s="405">
        <f t="shared" ref="CH13" si="163">SUM(CH14:CH17)</f>
        <v>1700063.1711304078</v>
      </c>
      <c r="CI13" s="405">
        <f t="shared" ref="CI13" si="164">SUM(CI14:CI17)</f>
        <v>1714719.2632025818</v>
      </c>
      <c r="CJ13" s="405">
        <f t="shared" ref="CJ13" si="165">SUM(CJ14:CJ17)</f>
        <v>1729338.7150445753</v>
      </c>
      <c r="CK13" s="405">
        <f t="shared" ref="CK13" si="166">SUM(CK14:CK17)</f>
        <v>1743921.6182569638</v>
      </c>
      <c r="CL13" s="405">
        <f t="shared" ref="CL13" si="167">SUM(CL14:CL17)</f>
        <v>1758468.0642113218</v>
      </c>
      <c r="CM13" s="405">
        <f t="shared" ref="CM13" si="168">SUM(CM14:CM17)</f>
        <v>1772978.1440507935</v>
      </c>
      <c r="CN13" s="405">
        <f t="shared" ref="CN13" si="169">SUM(CN14:CN17)</f>
        <v>1787451.9486906664</v>
      </c>
      <c r="CO13" s="406">
        <f>SUM(CC13:CN13)</f>
        <v>20479808.672056857</v>
      </c>
      <c r="CP13" s="405">
        <f>SUM(CP14:CP17)</f>
        <v>1982078.5257008339</v>
      </c>
      <c r="CQ13" s="405">
        <f t="shared" ref="CQ13" si="170">SUM(CQ14:CQ17)</f>
        <v>1997920.2043865819</v>
      </c>
      <c r="CR13" s="405">
        <f t="shared" ref="CR13" si="171">SUM(CR14:CR17)</f>
        <v>2013722.278875615</v>
      </c>
      <c r="CS13" s="405">
        <f t="shared" ref="CS13" si="172">SUM(CS14:CS17)</f>
        <v>2029484.848178426</v>
      </c>
      <c r="CT13" s="405">
        <f t="shared" ref="CT13" si="173">SUM(CT14:CT17)</f>
        <v>2045208.0110579801</v>
      </c>
      <c r="CU13" s="405">
        <f t="shared" ref="CU13" si="174">SUM(CU14:CU17)</f>
        <v>2060891.866030335</v>
      </c>
      <c r="CV13" s="405">
        <f t="shared" ref="CV13" si="175">SUM(CV14:CV17)</f>
        <v>2076536.5113652591</v>
      </c>
      <c r="CW13" s="405">
        <f t="shared" ref="CW13" si="176">SUM(CW14:CW17)</f>
        <v>2092142.045086846</v>
      </c>
      <c r="CX13" s="405">
        <f t="shared" ref="CX13" si="177">SUM(CX14:CX17)</f>
        <v>2107708.5649741287</v>
      </c>
      <c r="CY13" s="405">
        <f t="shared" ref="CY13" si="178">SUM(CY14:CY17)</f>
        <v>2123236.1685616933</v>
      </c>
      <c r="CZ13" s="405">
        <f t="shared" ref="CZ13" si="179">SUM(CZ14:CZ17)</f>
        <v>2138724.9531402891</v>
      </c>
      <c r="DA13" s="405">
        <f t="shared" ref="DA13" si="180">SUM(DA14:DA17)</f>
        <v>2154175.0157574387</v>
      </c>
      <c r="DB13" s="406">
        <f>SUM(CP13:DA13)</f>
        <v>24821828.993115425</v>
      </c>
    </row>
    <row r="14" spans="2:106" s="150" customFormat="1">
      <c r="B14" s="149" t="str">
        <f>Assumptions!D53</f>
        <v>SaaS Phase</v>
      </c>
      <c r="C14" s="142">
        <f>C41*Assumptions!$D$57</f>
        <v>0</v>
      </c>
      <c r="D14" s="142">
        <f>D41*Assumptions!$D$57</f>
        <v>0</v>
      </c>
      <c r="E14" s="142">
        <f>E41*Assumptions!$D$57</f>
        <v>7812.5</v>
      </c>
      <c r="F14" s="142">
        <f>F41*Assumptions!$D$57</f>
        <v>15605.468749999998</v>
      </c>
      <c r="G14" s="142">
        <f>G41*Assumptions!$D$57</f>
        <v>23378.955078124996</v>
      </c>
      <c r="H14" s="142">
        <f>H41*Assumptions!$D$57</f>
        <v>31133.007690429684</v>
      </c>
      <c r="I14" s="142">
        <f>I41*Assumptions!$D$57</f>
        <v>38867.675171203613</v>
      </c>
      <c r="J14" s="142">
        <f>J41*Assumptions!$D$57</f>
        <v>46583.005983275594</v>
      </c>
      <c r="K14" s="142">
        <f>K41*Assumptions!$D$57</f>
        <v>54279.048468317422</v>
      </c>
      <c r="L14" s="142">
        <f>L41*Assumptions!$D$57</f>
        <v>61955.850847146612</v>
      </c>
      <c r="M14" s="142">
        <f>M41*Assumptions!$D$57</f>
        <v>69613.461220028752</v>
      </c>
      <c r="N14" s="142">
        <f>N41*Assumptions!$D$57</f>
        <v>77251.927566978688</v>
      </c>
      <c r="O14" s="342">
        <f>SUM(C14:N14)</f>
        <v>426480.90077550535</v>
      </c>
      <c r="P14" s="142">
        <f>P41*Assumptions!$D$57</f>
        <v>84871.297748061232</v>
      </c>
      <c r="Q14" s="142">
        <f>Q41*Assumptions!$D$57</f>
        <v>92471.619503691079</v>
      </c>
      <c r="R14" s="142">
        <f>R41*Assumptions!$D$57</f>
        <v>113495.73450042504</v>
      </c>
      <c r="S14" s="142">
        <f>S41*Assumptions!$D$57</f>
        <v>125243.24516417399</v>
      </c>
      <c r="T14" s="142">
        <f>T41*Assumptions!$D$57</f>
        <v>136961.38705126353</v>
      </c>
      <c r="U14" s="142">
        <f>U41*Assumptions!$D$57</f>
        <v>148650.23358363539</v>
      </c>
      <c r="V14" s="142">
        <f>V41*Assumptions!$D$57</f>
        <v>0</v>
      </c>
      <c r="W14" s="142">
        <f>W41*Assumptions!$D$57</f>
        <v>0</v>
      </c>
      <c r="X14" s="142">
        <f>X41*Assumptions!$D$57</f>
        <v>0</v>
      </c>
      <c r="Y14" s="142">
        <f>Y41*Assumptions!$D$57</f>
        <v>0</v>
      </c>
      <c r="Z14" s="142">
        <f>Z41*Assumptions!$D$57</f>
        <v>0</v>
      </c>
      <c r="AA14" s="142">
        <f>AA41*Assumptions!$D$57</f>
        <v>0</v>
      </c>
      <c r="AB14" s="342">
        <f>SUM(P14:AA14)</f>
        <v>701693.51755125029</v>
      </c>
      <c r="AC14" s="142">
        <f>AC41*Assumptions!$D$57</f>
        <v>0</v>
      </c>
      <c r="AD14" s="142">
        <f>AD41*Assumptions!$D$57</f>
        <v>0</v>
      </c>
      <c r="AE14" s="142">
        <f>AE41*Assumptions!$D$57</f>
        <v>0</v>
      </c>
      <c r="AF14" s="142">
        <f>AF41*Assumptions!$D$57</f>
        <v>0</v>
      </c>
      <c r="AG14" s="142">
        <f>AG41*Assumptions!$D$57</f>
        <v>0</v>
      </c>
      <c r="AH14" s="142">
        <f>AH41*Assumptions!$D$57</f>
        <v>0</v>
      </c>
      <c r="AI14" s="142">
        <f>AI41*Assumptions!$D$57</f>
        <v>0</v>
      </c>
      <c r="AJ14" s="142">
        <f>AJ41*Assumptions!$D$57</f>
        <v>0</v>
      </c>
      <c r="AK14" s="142">
        <f>AK41*Assumptions!$D$57</f>
        <v>0</v>
      </c>
      <c r="AL14" s="142">
        <f>AL41*Assumptions!$D$57</f>
        <v>0</v>
      </c>
      <c r="AM14" s="142">
        <f>AM41*Assumptions!$D$57</f>
        <v>0</v>
      </c>
      <c r="AN14" s="142">
        <f>AN41*Assumptions!$D$57</f>
        <v>0</v>
      </c>
      <c r="AO14" s="342">
        <f>SUM(AC14:AN14)</f>
        <v>0</v>
      </c>
      <c r="AP14" s="142">
        <f>AP41*Assumptions!$D$57</f>
        <v>0</v>
      </c>
      <c r="AQ14" s="142">
        <f>AQ41*Assumptions!$D$57</f>
        <v>0</v>
      </c>
      <c r="AR14" s="142">
        <f>AR41*Assumptions!$D$57</f>
        <v>0</v>
      </c>
      <c r="AS14" s="142">
        <f>AS41*Assumptions!$D$57</f>
        <v>0</v>
      </c>
      <c r="AT14" s="142">
        <f>AT41*Assumptions!$D$57</f>
        <v>0</v>
      </c>
      <c r="AU14" s="142">
        <f>AU41*Assumptions!$D$57</f>
        <v>0</v>
      </c>
      <c r="AV14" s="142">
        <f>AV41*Assumptions!$D$57</f>
        <v>0</v>
      </c>
      <c r="AW14" s="142">
        <f>AW41*Assumptions!$D$57</f>
        <v>0</v>
      </c>
      <c r="AX14" s="142">
        <f>AX41*Assumptions!$D$57</f>
        <v>0</v>
      </c>
      <c r="AY14" s="142">
        <f>AY41*Assumptions!$D$57</f>
        <v>0</v>
      </c>
      <c r="AZ14" s="142">
        <f>AZ41*Assumptions!$D$57</f>
        <v>0</v>
      </c>
      <c r="BA14" s="142">
        <f>BA41*Assumptions!$D$57</f>
        <v>0</v>
      </c>
      <c r="BB14" s="342">
        <f>SUM(AP14:BA14)</f>
        <v>0</v>
      </c>
      <c r="BC14" s="142">
        <f>BC41*Assumptions!$D$57</f>
        <v>0</v>
      </c>
      <c r="BD14" s="142">
        <f>BD41*Assumptions!$D$57</f>
        <v>0</v>
      </c>
      <c r="BE14" s="142">
        <f>BE41*Assumptions!$D$57</f>
        <v>0</v>
      </c>
      <c r="BF14" s="142">
        <f>BF41*Assumptions!$D$57</f>
        <v>0</v>
      </c>
      <c r="BG14" s="142">
        <f>BG41*Assumptions!$D$57</f>
        <v>0</v>
      </c>
      <c r="BH14" s="142">
        <f>BH41*Assumptions!$D$57</f>
        <v>0</v>
      </c>
      <c r="BI14" s="142">
        <f>BI41*Assumptions!$D$57</f>
        <v>0</v>
      </c>
      <c r="BJ14" s="142">
        <f>BJ41*Assumptions!$D$57</f>
        <v>0</v>
      </c>
      <c r="BK14" s="142">
        <f>BK41*Assumptions!$D$57</f>
        <v>0</v>
      </c>
      <c r="BL14" s="142">
        <f>BL41*Assumptions!$D$57</f>
        <v>0</v>
      </c>
      <c r="BM14" s="142">
        <f>BM41*Assumptions!$D$57</f>
        <v>0</v>
      </c>
      <c r="BN14" s="142">
        <f>BN41*Assumptions!$D$57</f>
        <v>0</v>
      </c>
      <c r="BO14" s="342">
        <f>SUM(BC14:BN14)</f>
        <v>0</v>
      </c>
      <c r="BP14" s="142">
        <f>BP41*Assumptions!$D$57</f>
        <v>0</v>
      </c>
      <c r="BQ14" s="142">
        <f>BQ41*Assumptions!$D$57</f>
        <v>0</v>
      </c>
      <c r="BR14" s="142">
        <f>BR41*Assumptions!$D$57</f>
        <v>0</v>
      </c>
      <c r="BS14" s="142">
        <f>BS41*Assumptions!$D$57</f>
        <v>0</v>
      </c>
      <c r="BT14" s="142">
        <f>BT41*Assumptions!$D$57</f>
        <v>0</v>
      </c>
      <c r="BU14" s="142">
        <f>BU41*Assumptions!$D$57</f>
        <v>0</v>
      </c>
      <c r="BV14" s="142">
        <f>BV41*Assumptions!$D$57</f>
        <v>0</v>
      </c>
      <c r="BW14" s="142">
        <f>BW41*Assumptions!$D$57</f>
        <v>0</v>
      </c>
      <c r="BX14" s="142">
        <f>BX41*Assumptions!$D$57</f>
        <v>0</v>
      </c>
      <c r="BY14" s="142">
        <f>BY41*Assumptions!$D$57</f>
        <v>0</v>
      </c>
      <c r="BZ14" s="142">
        <f>BZ41*Assumptions!$D$57</f>
        <v>0</v>
      </c>
      <c r="CA14" s="142">
        <f>CA41*Assumptions!$D$57</f>
        <v>0</v>
      </c>
      <c r="CB14" s="342">
        <f>SUM(BP14:CA14)</f>
        <v>0</v>
      </c>
      <c r="CC14" s="142">
        <f>CC41*Assumptions!$D$57</f>
        <v>0</v>
      </c>
      <c r="CD14" s="142">
        <f>CD41*Assumptions!$D$57</f>
        <v>0</v>
      </c>
      <c r="CE14" s="142">
        <f>CE41*Assumptions!$D$57</f>
        <v>0</v>
      </c>
      <c r="CF14" s="142">
        <f>CF41*Assumptions!$D$57</f>
        <v>0</v>
      </c>
      <c r="CG14" s="142">
        <f>CG41*Assumptions!$D$57</f>
        <v>0</v>
      </c>
      <c r="CH14" s="142">
        <f>CH41*Assumptions!$D$57</f>
        <v>0</v>
      </c>
      <c r="CI14" s="142">
        <f>CI41*Assumptions!$D$57</f>
        <v>0</v>
      </c>
      <c r="CJ14" s="142">
        <f>CJ41*Assumptions!$D$57</f>
        <v>0</v>
      </c>
      <c r="CK14" s="142">
        <f>CK41*Assumptions!$D$57</f>
        <v>0</v>
      </c>
      <c r="CL14" s="142">
        <f>CL41*Assumptions!$D$57</f>
        <v>0</v>
      </c>
      <c r="CM14" s="142">
        <f>CM41*Assumptions!$D$57</f>
        <v>0</v>
      </c>
      <c r="CN14" s="142">
        <f>CN41*Assumptions!$D$57</f>
        <v>0</v>
      </c>
      <c r="CO14" s="342">
        <f>SUM(CC14:CN14)</f>
        <v>0</v>
      </c>
      <c r="CP14" s="142">
        <f>CP41*Assumptions!$D$57</f>
        <v>0</v>
      </c>
      <c r="CQ14" s="142">
        <f>CQ41*Assumptions!$D$57</f>
        <v>0</v>
      </c>
      <c r="CR14" s="142">
        <f>CR41*Assumptions!$D$57</f>
        <v>0</v>
      </c>
      <c r="CS14" s="142">
        <f>CS41*Assumptions!$D$57</f>
        <v>0</v>
      </c>
      <c r="CT14" s="142">
        <f>CT41*Assumptions!$D$57</f>
        <v>0</v>
      </c>
      <c r="CU14" s="142">
        <f>CU41*Assumptions!$D$57</f>
        <v>0</v>
      </c>
      <c r="CV14" s="142">
        <f>CV41*Assumptions!$D$57</f>
        <v>0</v>
      </c>
      <c r="CW14" s="142">
        <f>CW41*Assumptions!$D$57</f>
        <v>0</v>
      </c>
      <c r="CX14" s="142">
        <f>CX41*Assumptions!$D$57</f>
        <v>0</v>
      </c>
      <c r="CY14" s="142">
        <f>CY41*Assumptions!$D$57</f>
        <v>0</v>
      </c>
      <c r="CZ14" s="142">
        <f>CZ41*Assumptions!$D$57</f>
        <v>0</v>
      </c>
      <c r="DA14" s="142">
        <f>DA41*Assumptions!$D$57</f>
        <v>0</v>
      </c>
      <c r="DB14" s="342">
        <f>SUM(CP14:DA14)</f>
        <v>0</v>
      </c>
    </row>
    <row r="15" spans="2:106" s="28" customFormat="1">
      <c r="B15" s="149" t="str">
        <f>Assumptions!E53</f>
        <v>PaaS Phase</v>
      </c>
      <c r="C15" s="142">
        <f>C42*Assumptions!$E$57</f>
        <v>0</v>
      </c>
      <c r="D15" s="142">
        <f>D42*Assumptions!$E$57</f>
        <v>0</v>
      </c>
      <c r="E15" s="142">
        <f>E42*Assumptions!$E$57</f>
        <v>0</v>
      </c>
      <c r="F15" s="142">
        <f>F42*Assumptions!$E$57</f>
        <v>0</v>
      </c>
      <c r="G15" s="142">
        <f>G42*Assumptions!$E$57</f>
        <v>0</v>
      </c>
      <c r="H15" s="142">
        <f>H42*Assumptions!$E$57</f>
        <v>0</v>
      </c>
      <c r="I15" s="142">
        <f>I42*Assumptions!$E$57</f>
        <v>0</v>
      </c>
      <c r="J15" s="142">
        <f>J42*Assumptions!$E$57</f>
        <v>0</v>
      </c>
      <c r="K15" s="142">
        <f>K42*Assumptions!$E$57</f>
        <v>0</v>
      </c>
      <c r="L15" s="142">
        <f>L42*Assumptions!$E$57</f>
        <v>0</v>
      </c>
      <c r="M15" s="142">
        <f>M42*Assumptions!$E$57</f>
        <v>0</v>
      </c>
      <c r="N15" s="142">
        <f>N42*Assumptions!$E$57</f>
        <v>0</v>
      </c>
      <c r="O15" s="342">
        <f>SUM(C15:N15)</f>
        <v>0</v>
      </c>
      <c r="P15" s="142">
        <f>P42*Assumptions!$E$57</f>
        <v>0</v>
      </c>
      <c r="Q15" s="142">
        <f>Q42*Assumptions!$E$57</f>
        <v>0</v>
      </c>
      <c r="R15" s="142">
        <f>R42*Assumptions!$E$57</f>
        <v>0</v>
      </c>
      <c r="S15" s="142">
        <f>S42*Assumptions!$E$57</f>
        <v>0</v>
      </c>
      <c r="T15" s="142">
        <f>T42*Assumptions!$E$57</f>
        <v>0</v>
      </c>
      <c r="U15" s="142">
        <f>U42*Assumptions!$E$57</f>
        <v>0</v>
      </c>
      <c r="V15" s="142">
        <f>V42*Assumptions!$E$57</f>
        <v>194314.97939354708</v>
      </c>
      <c r="W15" s="142">
        <f>W42*Assumptions!$E$57</f>
        <v>208412.52527839653</v>
      </c>
      <c r="X15" s="142">
        <f>X42*Assumptions!$E$57</f>
        <v>222474.82729853384</v>
      </c>
      <c r="Y15" s="142">
        <f>Y42*Assumptions!$E$57</f>
        <v>236501.97356362085</v>
      </c>
      <c r="Z15" s="142">
        <f>Z42*Assumptions!$E$57</f>
        <v>250494.05196304515</v>
      </c>
      <c r="AA15" s="142">
        <f>AA42*Assumptions!$E$57</f>
        <v>264451.15016647085</v>
      </c>
      <c r="AB15" s="342">
        <f>SUM(P15:AA15)</f>
        <v>1376649.5076636143</v>
      </c>
      <c r="AC15" s="142">
        <f>AC42*Assumptions!$E$57</f>
        <v>278373.35562438797</v>
      </c>
      <c r="AD15" s="142">
        <f>AD42*Assumptions!$E$57</f>
        <v>292260.75556866027</v>
      </c>
      <c r="AE15" s="142">
        <f>AE42*Assumptions!$E$57</f>
        <v>308196.77034640528</v>
      </c>
      <c r="AF15" s="142">
        <f>AF42*Assumptions!$E$57</f>
        <v>324092.94508720603</v>
      </c>
      <c r="AG15" s="142">
        <f>AG42*Assumptions!$E$57</f>
        <v>339949.37939115468</v>
      </c>
      <c r="AH15" s="142">
        <f>AH42*Assumptions!$E$57</f>
        <v>355766.17260934348</v>
      </c>
      <c r="AI15" s="142">
        <f>AI42*Assumptions!$E$57</f>
        <v>408697.76622893556</v>
      </c>
      <c r="AJ15" s="142">
        <f>AJ42*Assumptions!$E$57</f>
        <v>426009.35514669656</v>
      </c>
      <c r="AK15" s="142">
        <f>AK42*Assumptions!$E$57</f>
        <v>443277.66509216325</v>
      </c>
      <c r="AL15" s="142">
        <f>AL42*Assumptions!$E$57</f>
        <v>460502.80426276615</v>
      </c>
      <c r="AM15" s="142">
        <f>AM42*Assumptions!$E$57</f>
        <v>477684.88058544259</v>
      </c>
      <c r="AN15" s="142">
        <f>AN42*Assumptions!$E$57</f>
        <v>494824.00171731226</v>
      </c>
      <c r="AO15" s="342">
        <f>SUM(AC15:AN15)</f>
        <v>4609635.8516604751</v>
      </c>
      <c r="AP15" s="142">
        <f>AP42*Assumptions!$E$57</f>
        <v>511920.27504635236</v>
      </c>
      <c r="AQ15" s="142">
        <f>AQ42*Assumptions!$E$57</f>
        <v>528973.80769206991</v>
      </c>
      <c r="AR15" s="142">
        <f>AR42*Assumptions!$E$57</f>
        <v>548276.37317283975</v>
      </c>
      <c r="AS15" s="142">
        <f>AS42*Assumptions!$E$57</f>
        <v>567530.68223990756</v>
      </c>
      <c r="AT15" s="142">
        <f>AT42*Assumptions!$E$57</f>
        <v>586736.85553430778</v>
      </c>
      <c r="AU15" s="142">
        <f>AU42*Assumptions!$E$57</f>
        <v>605895.01339547208</v>
      </c>
      <c r="AV15" s="142">
        <f>AV42*Assumptions!$E$57</f>
        <v>687505.80344818172</v>
      </c>
      <c r="AW15" s="142">
        <f>AW42*Assumptions!$E$57</f>
        <v>708474.53893956123</v>
      </c>
      <c r="AX15" s="142">
        <f>AX42*Assumptions!$E$57</f>
        <v>729390.85259221238</v>
      </c>
      <c r="AY15" s="142">
        <f>AY42*Assumptions!$E$57</f>
        <v>750254.8754607318</v>
      </c>
      <c r="AZ15" s="142">
        <f>AZ42*Assumptions!$E$57</f>
        <v>771066.73827207997</v>
      </c>
      <c r="BA15" s="142">
        <f>BA42*Assumptions!$E$57</f>
        <v>791826.57142639963</v>
      </c>
      <c r="BB15" s="342">
        <f>SUM(AP15:BA15)</f>
        <v>7787852.3872201163</v>
      </c>
      <c r="BC15" s="142">
        <f>BC42*Assumptions!$E$57</f>
        <v>0</v>
      </c>
      <c r="BD15" s="142">
        <f>BD42*Assumptions!$E$57</f>
        <v>0</v>
      </c>
      <c r="BE15" s="142">
        <f>BE42*Assumptions!$E$57</f>
        <v>0</v>
      </c>
      <c r="BF15" s="142">
        <f>BF42*Assumptions!$E$57</f>
        <v>0</v>
      </c>
      <c r="BG15" s="142">
        <f>BG42*Assumptions!$E$57</f>
        <v>0</v>
      </c>
      <c r="BH15" s="142">
        <f>BH42*Assumptions!$E$57</f>
        <v>0</v>
      </c>
      <c r="BI15" s="142">
        <f>BI42*Assumptions!$E$57</f>
        <v>0</v>
      </c>
      <c r="BJ15" s="142">
        <f>BJ42*Assumptions!$E$57</f>
        <v>0</v>
      </c>
      <c r="BK15" s="142">
        <f>BK42*Assumptions!$E$57</f>
        <v>0</v>
      </c>
      <c r="BL15" s="142">
        <f>BL42*Assumptions!$E$57</f>
        <v>0</v>
      </c>
      <c r="BM15" s="142">
        <f>BM42*Assumptions!$E$57</f>
        <v>0</v>
      </c>
      <c r="BN15" s="142">
        <f>BN42*Assumptions!$E$57</f>
        <v>0</v>
      </c>
      <c r="BO15" s="342">
        <f>SUM(BC15:BN15)</f>
        <v>0</v>
      </c>
      <c r="BP15" s="142">
        <f>BP42*Assumptions!$E$57</f>
        <v>0</v>
      </c>
      <c r="BQ15" s="142">
        <f>BQ42*Assumptions!$E$57</f>
        <v>0</v>
      </c>
      <c r="BR15" s="142">
        <f>BR42*Assumptions!$E$57</f>
        <v>0</v>
      </c>
      <c r="BS15" s="142">
        <f>BS42*Assumptions!$E$57</f>
        <v>0</v>
      </c>
      <c r="BT15" s="142">
        <f>BT42*Assumptions!$E$57</f>
        <v>0</v>
      </c>
      <c r="BU15" s="142">
        <f>BU42*Assumptions!$E$57</f>
        <v>0</v>
      </c>
      <c r="BV15" s="142">
        <f>BV42*Assumptions!$E$57</f>
        <v>0</v>
      </c>
      <c r="BW15" s="142">
        <f>BW42*Assumptions!$E$57</f>
        <v>0</v>
      </c>
      <c r="BX15" s="142">
        <f>BX42*Assumptions!$E$57</f>
        <v>0</v>
      </c>
      <c r="BY15" s="142">
        <f>BY42*Assumptions!$E$57</f>
        <v>0</v>
      </c>
      <c r="BZ15" s="142">
        <f>BZ42*Assumptions!$E$57</f>
        <v>0</v>
      </c>
      <c r="CA15" s="142">
        <f>CA42*Assumptions!$E$57</f>
        <v>0</v>
      </c>
      <c r="CB15" s="342">
        <f>SUM(BP15:CA15)</f>
        <v>0</v>
      </c>
      <c r="CC15" s="142">
        <f>CC42*Assumptions!$E$57</f>
        <v>0</v>
      </c>
      <c r="CD15" s="142">
        <f>CD42*Assumptions!$E$57</f>
        <v>0</v>
      </c>
      <c r="CE15" s="142">
        <f>CE42*Assumptions!$E$57</f>
        <v>0</v>
      </c>
      <c r="CF15" s="142">
        <f>CF42*Assumptions!$E$57</f>
        <v>0</v>
      </c>
      <c r="CG15" s="142">
        <f>CG42*Assumptions!$E$57</f>
        <v>0</v>
      </c>
      <c r="CH15" s="142">
        <f>CH42*Assumptions!$E$57</f>
        <v>0</v>
      </c>
      <c r="CI15" s="142">
        <f>CI42*Assumptions!$E$57</f>
        <v>0</v>
      </c>
      <c r="CJ15" s="142">
        <f>CJ42*Assumptions!$E$57</f>
        <v>0</v>
      </c>
      <c r="CK15" s="142">
        <f>CK42*Assumptions!$E$57</f>
        <v>0</v>
      </c>
      <c r="CL15" s="142">
        <f>CL42*Assumptions!$E$57</f>
        <v>0</v>
      </c>
      <c r="CM15" s="142">
        <f>CM42*Assumptions!$E$57</f>
        <v>0</v>
      </c>
      <c r="CN15" s="142">
        <f>CN42*Assumptions!$E$57</f>
        <v>0</v>
      </c>
      <c r="CO15" s="342">
        <f>SUM(CC15:CN15)</f>
        <v>0</v>
      </c>
      <c r="CP15" s="142">
        <f>CP42*Assumptions!$E$57</f>
        <v>0</v>
      </c>
      <c r="CQ15" s="142">
        <f>CQ42*Assumptions!$E$57</f>
        <v>0</v>
      </c>
      <c r="CR15" s="142">
        <f>CR42*Assumptions!$E$57</f>
        <v>0</v>
      </c>
      <c r="CS15" s="142">
        <f>CS42*Assumptions!$E$57</f>
        <v>0</v>
      </c>
      <c r="CT15" s="142">
        <f>CT42*Assumptions!$E$57</f>
        <v>0</v>
      </c>
      <c r="CU15" s="142">
        <f>CU42*Assumptions!$E$57</f>
        <v>0</v>
      </c>
      <c r="CV15" s="142">
        <f>CV42*Assumptions!$E$57</f>
        <v>0</v>
      </c>
      <c r="CW15" s="142">
        <f>CW42*Assumptions!$E$57</f>
        <v>0</v>
      </c>
      <c r="CX15" s="142">
        <f>CX42*Assumptions!$E$57</f>
        <v>0</v>
      </c>
      <c r="CY15" s="142">
        <f>CY42*Assumptions!$E$57</f>
        <v>0</v>
      </c>
      <c r="CZ15" s="142">
        <f>CZ42*Assumptions!$E$57</f>
        <v>0</v>
      </c>
      <c r="DA15" s="142">
        <f>DA42*Assumptions!$E$57</f>
        <v>0</v>
      </c>
      <c r="DB15" s="342">
        <f>SUM(CP15:DA15)</f>
        <v>0</v>
      </c>
    </row>
    <row r="16" spans="2:106" s="28" customFormat="1">
      <c r="B16" s="149" t="str">
        <f>Assumptions!F53</f>
        <v>Baas Phase</v>
      </c>
      <c r="C16" s="142">
        <f>C43*Assumptions!$F$57</f>
        <v>0</v>
      </c>
      <c r="D16" s="142">
        <f>D43*Assumptions!$F$57</f>
        <v>0</v>
      </c>
      <c r="E16" s="142">
        <f>E43*Assumptions!$F$57</f>
        <v>0</v>
      </c>
      <c r="F16" s="142">
        <f>F43*Assumptions!$F$57</f>
        <v>0</v>
      </c>
      <c r="G16" s="142">
        <f>G43*Assumptions!$F$57</f>
        <v>0</v>
      </c>
      <c r="H16" s="142">
        <f>H43*Assumptions!$F$57</f>
        <v>0</v>
      </c>
      <c r="I16" s="142">
        <f>I43*Assumptions!$F$57</f>
        <v>0</v>
      </c>
      <c r="J16" s="142">
        <f>J43*Assumptions!$F$57</f>
        <v>0</v>
      </c>
      <c r="K16" s="142">
        <f>K43*Assumptions!$F$57</f>
        <v>0</v>
      </c>
      <c r="L16" s="142">
        <f>L43*Assumptions!$F$57</f>
        <v>0</v>
      </c>
      <c r="M16" s="142">
        <f>M43*Assumptions!$F$57</f>
        <v>0</v>
      </c>
      <c r="N16" s="142">
        <f>N43*Assumptions!$F$57</f>
        <v>0</v>
      </c>
      <c r="O16" s="342">
        <f t="shared" ref="O16" si="181">SUM(C16:N16)</f>
        <v>0</v>
      </c>
      <c r="P16" s="142">
        <f>P43*Assumptions!$F$57</f>
        <v>0</v>
      </c>
      <c r="Q16" s="142">
        <f>Q43*Assumptions!$F$57</f>
        <v>0</v>
      </c>
      <c r="R16" s="142">
        <f>R43*Assumptions!$F$57</f>
        <v>0</v>
      </c>
      <c r="S16" s="142">
        <f>S43*Assumptions!$F$57</f>
        <v>0</v>
      </c>
      <c r="T16" s="142">
        <f>T43*Assumptions!$F$57</f>
        <v>0</v>
      </c>
      <c r="U16" s="142">
        <f>U43*Assumptions!$F$57</f>
        <v>0</v>
      </c>
      <c r="V16" s="142">
        <f>V43*Assumptions!$F$57</f>
        <v>0</v>
      </c>
      <c r="W16" s="142">
        <f>W43*Assumptions!$F$57</f>
        <v>0</v>
      </c>
      <c r="X16" s="142">
        <f>X43*Assumptions!$F$57</f>
        <v>0</v>
      </c>
      <c r="Y16" s="142">
        <f>Y43*Assumptions!$F$57</f>
        <v>0</v>
      </c>
      <c r="Z16" s="142">
        <f>Z43*Assumptions!$F$57</f>
        <v>0</v>
      </c>
      <c r="AA16" s="142">
        <f>AA43*Assumptions!$F$57</f>
        <v>0</v>
      </c>
      <c r="AB16" s="342">
        <f t="shared" ref="AB16" si="182">SUM(P16:AA16)</f>
        <v>0</v>
      </c>
      <c r="AC16" s="142">
        <f>AC43*Assumptions!$F$57</f>
        <v>0</v>
      </c>
      <c r="AD16" s="142">
        <f>AD43*Assumptions!$F$57</f>
        <v>0</v>
      </c>
      <c r="AE16" s="142">
        <f>AE43*Assumptions!$F$57</f>
        <v>0</v>
      </c>
      <c r="AF16" s="142">
        <f>AF43*Assumptions!$F$57</f>
        <v>0</v>
      </c>
      <c r="AG16" s="142">
        <f>AG43*Assumptions!$F$57</f>
        <v>0</v>
      </c>
      <c r="AH16" s="142">
        <f>AH43*Assumptions!$F$57</f>
        <v>0</v>
      </c>
      <c r="AI16" s="142">
        <f>AI43*Assumptions!$F$57</f>
        <v>0</v>
      </c>
      <c r="AJ16" s="142">
        <f>AJ43*Assumptions!$F$57</f>
        <v>0</v>
      </c>
      <c r="AK16" s="142">
        <f>AK43*Assumptions!$F$57</f>
        <v>0</v>
      </c>
      <c r="AL16" s="142">
        <f>AL43*Assumptions!$F$57</f>
        <v>0</v>
      </c>
      <c r="AM16" s="142">
        <f>AM43*Assumptions!$F$57</f>
        <v>0</v>
      </c>
      <c r="AN16" s="142">
        <f>AN43*Assumptions!$F$57</f>
        <v>0</v>
      </c>
      <c r="AO16" s="342">
        <f t="shared" ref="AO16" si="183">SUM(AC16:AN16)</f>
        <v>0</v>
      </c>
      <c r="AP16" s="142">
        <f>AP43*Assumptions!$F$57</f>
        <v>0</v>
      </c>
      <c r="AQ16" s="142">
        <f>AQ43*Assumptions!$F$57</f>
        <v>0</v>
      </c>
      <c r="AR16" s="142">
        <f>AR43*Assumptions!$F$57</f>
        <v>0</v>
      </c>
      <c r="AS16" s="142">
        <f>AS43*Assumptions!$F$57</f>
        <v>0</v>
      </c>
      <c r="AT16" s="142">
        <f>AT43*Assumptions!$F$57</f>
        <v>0</v>
      </c>
      <c r="AU16" s="142">
        <f>AU43*Assumptions!$F$57</f>
        <v>0</v>
      </c>
      <c r="AV16" s="142">
        <f>AV43*Assumptions!$F$57</f>
        <v>0</v>
      </c>
      <c r="AW16" s="142">
        <f>AW43*Assumptions!$F$57</f>
        <v>0</v>
      </c>
      <c r="AX16" s="142">
        <f>AX43*Assumptions!$F$57</f>
        <v>0</v>
      </c>
      <c r="AY16" s="142">
        <f>AY43*Assumptions!$F$57</f>
        <v>0</v>
      </c>
      <c r="AZ16" s="142">
        <f>AZ43*Assumptions!$F$57</f>
        <v>0</v>
      </c>
      <c r="BA16" s="142">
        <f>BA43*Assumptions!$F$57</f>
        <v>0</v>
      </c>
      <c r="BB16" s="342">
        <f t="shared" ref="BB16" si="184">SUM(AP16:BA16)</f>
        <v>0</v>
      </c>
      <c r="BC16" s="142">
        <f>BC43*Assumptions!$F$57</f>
        <v>839395.14979115035</v>
      </c>
      <c r="BD16" s="142">
        <f>BD43*Assumptions!$F$57</f>
        <v>860734.1619166726</v>
      </c>
      <c r="BE16" s="142">
        <f>BE43*Assumptions!$F$57</f>
        <v>884623.99317854759</v>
      </c>
      <c r="BF16" s="142">
        <f>BF43*Assumptions!$F$57</f>
        <v>908454.09986226796</v>
      </c>
      <c r="BG16" s="142">
        <f>BG43*Assumptions!$F$57</f>
        <v>932224.63127927913</v>
      </c>
      <c r="BH16" s="142">
        <f>BH43*Assumptions!$F$57</f>
        <v>955935.73636774765</v>
      </c>
      <c r="BI16" s="142">
        <f>BI43*Assumptions!$F$57</f>
        <v>979587.563693495</v>
      </c>
      <c r="BJ16" s="142">
        <f>BJ43*Assumptions!$F$57</f>
        <v>1003180.2614509281</v>
      </c>
      <c r="BK16" s="142">
        <f>BK43*Assumptions!$F$57</f>
        <v>1026713.9774639674</v>
      </c>
      <c r="BL16" s="142">
        <f>BL43*Assumptions!$F$57</f>
        <v>1050188.8591869741</v>
      </c>
      <c r="BM16" s="142">
        <f>BM43*Assumptions!$F$57</f>
        <v>1073605.0537056734</v>
      </c>
      <c r="BN16" s="142">
        <f>BN43*Assumptions!$F$57</f>
        <v>1096962.7077380761</v>
      </c>
      <c r="BO16" s="342">
        <f t="shared" ref="BO16" si="185">SUM(BC16:BN16)</f>
        <v>11611606.19563478</v>
      </c>
      <c r="BP16" s="142">
        <f>BP43*Assumptions!$F$57</f>
        <v>1232288.1643989375</v>
      </c>
      <c r="BQ16" s="142">
        <f>BQ43*Assumptions!$F$57</f>
        <v>1257853.2773212735</v>
      </c>
      <c r="BR16" s="142">
        <f>BR43*Assumptions!$F$57</f>
        <v>1277625.3107946368</v>
      </c>
      <c r="BS16" s="142">
        <f>BS43*Assumptions!$F$57</f>
        <v>1297347.9141843168</v>
      </c>
      <c r="BT16" s="142">
        <f>BT43*Assumptions!$F$57</f>
        <v>1317021.2110655229</v>
      </c>
      <c r="BU16" s="142">
        <f>BU43*Assumptions!$F$57</f>
        <v>1336645.3247045255</v>
      </c>
      <c r="BV16" s="142">
        <f>BV43*Assumptions!$F$57</f>
        <v>1356220.3780594307</v>
      </c>
      <c r="BW16" s="142">
        <f>BW43*Assumptions!$F$57</f>
        <v>1375746.4937809489</v>
      </c>
      <c r="BX16" s="142">
        <f>BX43*Assumptions!$F$57</f>
        <v>1395223.794213163</v>
      </c>
      <c r="BY16" s="142">
        <f>BY43*Assumptions!$F$57</f>
        <v>1414652.4013942969</v>
      </c>
      <c r="BZ16" s="142">
        <f>BZ43*Assumptions!$F$57</f>
        <v>1434032.4370574779</v>
      </c>
      <c r="CA16" s="142">
        <f>CA43*Assumptions!$F$57</f>
        <v>1453364.0226315011</v>
      </c>
      <c r="CB16" s="342">
        <f t="shared" ref="CB16" si="186">SUM(BP16:CA16)</f>
        <v>16148020.729606031</v>
      </c>
      <c r="CC16" s="142">
        <f>CC43*Assumptions!$F$57</f>
        <v>1619912.0071657479</v>
      </c>
      <c r="CD16" s="142">
        <f>CD43*Assumptions!$F$57</f>
        <v>1641070.5604811672</v>
      </c>
      <c r="CE16" s="142">
        <f>CE43*Assumptions!$F$57</f>
        <v>1655874.1340799646</v>
      </c>
      <c r="CF16" s="142">
        <f>CF43*Assumptions!$F$57</f>
        <v>1670640.6987447643</v>
      </c>
      <c r="CG16" s="142">
        <f>CG43*Assumptions!$F$57</f>
        <v>1685370.3469979025</v>
      </c>
      <c r="CH16" s="142">
        <f>CH43*Assumptions!$F$57</f>
        <v>1700063.1711304078</v>
      </c>
      <c r="CI16" s="142">
        <f>CI43*Assumptions!$F$57</f>
        <v>1714719.2632025818</v>
      </c>
      <c r="CJ16" s="142">
        <f>CJ43*Assumptions!$F$57</f>
        <v>1729338.7150445753</v>
      </c>
      <c r="CK16" s="142">
        <f>CK43*Assumptions!$F$57</f>
        <v>1743921.6182569638</v>
      </c>
      <c r="CL16" s="142">
        <f>CL43*Assumptions!$F$57</f>
        <v>1758468.0642113218</v>
      </c>
      <c r="CM16" s="142">
        <f>CM43*Assumptions!$F$57</f>
        <v>1772978.1440507935</v>
      </c>
      <c r="CN16" s="142">
        <f>CN43*Assumptions!$F$57</f>
        <v>1787451.9486906664</v>
      </c>
      <c r="CO16" s="342">
        <f t="shared" ref="CO16" si="187">SUM(CC16:CN16)</f>
        <v>20479808.672056857</v>
      </c>
      <c r="CP16" s="142">
        <f>CP43*Assumptions!$F$57</f>
        <v>1982078.5257008339</v>
      </c>
      <c r="CQ16" s="142">
        <f>CQ43*Assumptions!$F$57</f>
        <v>1997920.2043865819</v>
      </c>
      <c r="CR16" s="142">
        <f>CR43*Assumptions!$F$57</f>
        <v>2013722.278875615</v>
      </c>
      <c r="CS16" s="142">
        <f>CS43*Assumptions!$F$57</f>
        <v>2029484.848178426</v>
      </c>
      <c r="CT16" s="142">
        <f>CT43*Assumptions!$F$57</f>
        <v>2045208.0110579801</v>
      </c>
      <c r="CU16" s="142">
        <f>CU43*Assumptions!$F$57</f>
        <v>2060891.866030335</v>
      </c>
      <c r="CV16" s="142">
        <f>CV43*Assumptions!$F$57</f>
        <v>2076536.5113652591</v>
      </c>
      <c r="CW16" s="142">
        <f>CW43*Assumptions!$F$57</f>
        <v>2092142.045086846</v>
      </c>
      <c r="CX16" s="142">
        <f>CX43*Assumptions!$F$57</f>
        <v>2107708.5649741287</v>
      </c>
      <c r="CY16" s="142">
        <f>CY43*Assumptions!$F$57</f>
        <v>2123236.1685616933</v>
      </c>
      <c r="CZ16" s="142">
        <f>CZ43*Assumptions!$F$57</f>
        <v>2138724.9531402891</v>
      </c>
      <c r="DA16" s="142">
        <f>DA43*Assumptions!$F$57</f>
        <v>2154175.0157574387</v>
      </c>
      <c r="DB16" s="342">
        <f t="shared" ref="DB16" si="188">SUM(CP16:DA16)</f>
        <v>24821828.993115425</v>
      </c>
    </row>
    <row r="17" spans="2:106" s="28" customFormat="1">
      <c r="B17" s="151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55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55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55"/>
      <c r="AP17" s="143"/>
      <c r="AQ17" s="143"/>
      <c r="AR17" s="143"/>
      <c r="AS17" s="143"/>
      <c r="AT17" s="143"/>
      <c r="AU17" s="143"/>
      <c r="AV17" s="143"/>
      <c r="AW17" s="143"/>
      <c r="AX17" s="143"/>
      <c r="AY17" s="143"/>
      <c r="AZ17" s="143"/>
      <c r="BA17" s="143"/>
      <c r="BB17" s="155"/>
      <c r="BC17" s="143"/>
      <c r="BD17" s="143"/>
      <c r="BE17" s="143"/>
      <c r="BF17" s="143"/>
      <c r="BG17" s="143"/>
      <c r="BH17" s="143"/>
      <c r="BI17" s="143"/>
      <c r="BJ17" s="143"/>
      <c r="BK17" s="143"/>
      <c r="BL17" s="143"/>
      <c r="BM17" s="143"/>
      <c r="BN17" s="143"/>
      <c r="BO17" s="155"/>
      <c r="BP17" s="143"/>
      <c r="BQ17" s="143"/>
      <c r="BR17" s="143"/>
      <c r="BS17" s="143"/>
      <c r="BT17" s="143"/>
      <c r="BU17" s="143"/>
      <c r="BV17" s="143"/>
      <c r="BW17" s="143"/>
      <c r="BX17" s="143"/>
      <c r="BY17" s="143"/>
      <c r="BZ17" s="143"/>
      <c r="CA17" s="143"/>
      <c r="CB17" s="155"/>
      <c r="CC17" s="143"/>
      <c r="CD17" s="143"/>
      <c r="CE17" s="143"/>
      <c r="CF17" s="143"/>
      <c r="CG17" s="143"/>
      <c r="CH17" s="143"/>
      <c r="CI17" s="143"/>
      <c r="CJ17" s="143"/>
      <c r="CK17" s="143"/>
      <c r="CL17" s="143"/>
      <c r="CM17" s="143"/>
      <c r="CN17" s="143"/>
      <c r="CO17" s="155"/>
      <c r="CP17" s="143"/>
      <c r="CQ17" s="143"/>
      <c r="CR17" s="143"/>
      <c r="CS17" s="143"/>
      <c r="CT17" s="143"/>
      <c r="CU17" s="143"/>
      <c r="CV17" s="143"/>
      <c r="CW17" s="143"/>
      <c r="CX17" s="143"/>
      <c r="CY17" s="143"/>
      <c r="CZ17" s="143"/>
      <c r="DA17" s="143"/>
      <c r="DB17" s="155"/>
    </row>
    <row r="19" spans="2:106" s="28" customFormat="1">
      <c r="B19" s="358" t="str">
        <f>B8</f>
        <v>Fees from FX</v>
      </c>
      <c r="C19" s="405">
        <f>SUM(C20:C23)</f>
        <v>0</v>
      </c>
      <c r="D19" s="405">
        <f t="shared" ref="D19:N19" si="189">SUM(D20:D23)</f>
        <v>0</v>
      </c>
      <c r="E19" s="405">
        <f t="shared" si="189"/>
        <v>2604.1666666666665</v>
      </c>
      <c r="F19" s="405">
        <f t="shared" si="189"/>
        <v>5201.8229166666661</v>
      </c>
      <c r="G19" s="405">
        <f t="shared" si="189"/>
        <v>7792.9850260416652</v>
      </c>
      <c r="H19" s="405">
        <f t="shared" si="189"/>
        <v>10377.669230143229</v>
      </c>
      <c r="I19" s="405">
        <f t="shared" si="189"/>
        <v>12955.891723734536</v>
      </c>
      <c r="J19" s="405">
        <f t="shared" si="189"/>
        <v>15527.668661091866</v>
      </c>
      <c r="K19" s="405">
        <f t="shared" si="189"/>
        <v>18093.016156105805</v>
      </c>
      <c r="L19" s="405">
        <f t="shared" si="189"/>
        <v>20651.950282382208</v>
      </c>
      <c r="M19" s="405">
        <f t="shared" si="189"/>
        <v>23204.487073342916</v>
      </c>
      <c r="N19" s="405">
        <f t="shared" si="189"/>
        <v>25750.64252232623</v>
      </c>
      <c r="O19" s="406">
        <f>SUM(C19:N19)</f>
        <v>142160.30025850178</v>
      </c>
      <c r="P19" s="405">
        <f>SUM(P20:P23)</f>
        <v>28290.432582687081</v>
      </c>
      <c r="Q19" s="405">
        <f t="shared" ref="Q19" si="190">SUM(Q20:Q23)</f>
        <v>30823.873167897025</v>
      </c>
      <c r="R19" s="405">
        <f t="shared" ref="R19" si="191">SUM(R20:R23)</f>
        <v>37831.911500141679</v>
      </c>
      <c r="S19" s="405">
        <f t="shared" ref="S19" si="192">SUM(S20:S23)</f>
        <v>41747.748388058004</v>
      </c>
      <c r="T19" s="405">
        <f t="shared" ref="T19" si="193">SUM(T20:T23)</f>
        <v>45653.795683754528</v>
      </c>
      <c r="U19" s="405">
        <f t="shared" ref="U19" si="194">SUM(U20:U23)</f>
        <v>49550.077861211801</v>
      </c>
      <c r="V19" s="405">
        <f t="shared" ref="V19" si="195">SUM(V20:V23)</f>
        <v>72868.117272580144</v>
      </c>
      <c r="W19" s="405">
        <f t="shared" ref="W19" si="196">SUM(W20:W23)</f>
        <v>78154.696979398694</v>
      </c>
      <c r="X19" s="405">
        <f t="shared" ref="X19" si="197">SUM(X20:X23)</f>
        <v>83428.060236950187</v>
      </c>
      <c r="Y19" s="405">
        <f t="shared" ref="Y19" si="198">SUM(Y20:Y23)</f>
        <v>88688.240086357822</v>
      </c>
      <c r="Z19" s="405">
        <f t="shared" ref="Z19" si="199">SUM(Z20:Z23)</f>
        <v>93935.26948614193</v>
      </c>
      <c r="AA19" s="405">
        <f t="shared" ref="AA19" si="200">SUM(AA20:AA23)</f>
        <v>99169.181312426561</v>
      </c>
      <c r="AB19" s="406">
        <f>SUM(P19:AA19)</f>
        <v>750141.40455760551</v>
      </c>
      <c r="AC19" s="405">
        <f>SUM(AC20:AC23)</f>
        <v>104390.00835914549</v>
      </c>
      <c r="AD19" s="405">
        <f t="shared" ref="AD19" si="201">SUM(AD20:AD23)</f>
        <v>109597.78333824759</v>
      </c>
      <c r="AE19" s="405">
        <f t="shared" ref="AE19" si="202">SUM(AE20:AE23)</f>
        <v>115573.78887990199</v>
      </c>
      <c r="AF19" s="405">
        <f t="shared" ref="AF19" si="203">SUM(AF20:AF23)</f>
        <v>121534.85440770224</v>
      </c>
      <c r="AG19" s="405">
        <f t="shared" ref="AG19" si="204">SUM(AG20:AG23)</f>
        <v>127481.017271683</v>
      </c>
      <c r="AH19" s="405">
        <f t="shared" ref="AH19" si="205">SUM(AH20:AH23)</f>
        <v>133412.31472850381</v>
      </c>
      <c r="AI19" s="405">
        <f t="shared" ref="AI19" si="206">SUM(AI20:AI23)</f>
        <v>153261.66233585082</v>
      </c>
      <c r="AJ19" s="405">
        <f t="shared" ref="AJ19" si="207">SUM(AJ20:AJ23)</f>
        <v>159753.50818001121</v>
      </c>
      <c r="AK19" s="405">
        <f t="shared" ref="AK19" si="208">SUM(AK20:AK23)</f>
        <v>166229.12440956119</v>
      </c>
      <c r="AL19" s="405">
        <f t="shared" ref="AL19" si="209">SUM(AL20:AL23)</f>
        <v>172688.55159853731</v>
      </c>
      <c r="AM19" s="405">
        <f t="shared" ref="AM19" si="210">SUM(AM20:AM23)</f>
        <v>179131.83021954095</v>
      </c>
      <c r="AN19" s="405">
        <f t="shared" ref="AN19" si="211">SUM(AN20:AN23)</f>
        <v>185559.0006439921</v>
      </c>
      <c r="AO19" s="406">
        <f>SUM(AC19:AN19)</f>
        <v>1728613.4443726775</v>
      </c>
      <c r="AP19" s="405">
        <f>SUM(AP20:AP23)</f>
        <v>191970.10314238214</v>
      </c>
      <c r="AQ19" s="405">
        <f t="shared" ref="AQ19" si="212">SUM(AQ20:AQ23)</f>
        <v>198365.17788452617</v>
      </c>
      <c r="AR19" s="405">
        <f t="shared" ref="AR19" si="213">SUM(AR20:AR23)</f>
        <v>205603.63993981489</v>
      </c>
      <c r="AS19" s="405">
        <f t="shared" ref="AS19" si="214">SUM(AS20:AS23)</f>
        <v>212824.00583996531</v>
      </c>
      <c r="AT19" s="405">
        <f t="shared" ref="AT19" si="215">SUM(AT20:AT23)</f>
        <v>220026.3208253654</v>
      </c>
      <c r="AU19" s="405">
        <f t="shared" ref="AU19" si="216">SUM(AU20:AU23)</f>
        <v>227210.63002330199</v>
      </c>
      <c r="AV19" s="405">
        <f t="shared" ref="AV19" si="217">SUM(AV20:AV23)</f>
        <v>257814.67629306816</v>
      </c>
      <c r="AW19" s="405">
        <f t="shared" ref="AW19" si="218">SUM(AW20:AW23)</f>
        <v>265677.95210233552</v>
      </c>
      <c r="AX19" s="405">
        <f t="shared" ref="AX19" si="219">SUM(AX20:AX23)</f>
        <v>273521.56972207967</v>
      </c>
      <c r="AY19" s="405">
        <f t="shared" ref="AY19" si="220">SUM(AY20:AY23)</f>
        <v>281345.57829777442</v>
      </c>
      <c r="AZ19" s="405">
        <f t="shared" ref="AZ19" si="221">SUM(AZ20:AZ23)</f>
        <v>289150.02685202996</v>
      </c>
      <c r="BA19" s="405">
        <f t="shared" ref="BA19" si="222">SUM(BA20:BA23)</f>
        <v>296934.96428489994</v>
      </c>
      <c r="BB19" s="406">
        <f>SUM(AP19:BA19)</f>
        <v>2920444.6452075434</v>
      </c>
      <c r="BC19" s="405">
        <f>SUM(BC20:BC23)</f>
        <v>335758.05991646025</v>
      </c>
      <c r="BD19" s="405">
        <f t="shared" ref="BD19" si="223">SUM(BD20:BD23)</f>
        <v>344293.66476666904</v>
      </c>
      <c r="BE19" s="405">
        <f t="shared" ref="BE19" si="224">SUM(BE20:BE23)</f>
        <v>353849.59727141901</v>
      </c>
      <c r="BF19" s="405">
        <f t="shared" ref="BF19" si="225">SUM(BF20:BF23)</f>
        <v>363381.63994490722</v>
      </c>
      <c r="BG19" s="405">
        <f t="shared" ref="BG19" si="226">SUM(BG20:BG23)</f>
        <v>372889.85251171165</v>
      </c>
      <c r="BH19" s="405">
        <f t="shared" ref="BH19" si="227">SUM(BH20:BH23)</f>
        <v>382374.29454709904</v>
      </c>
      <c r="BI19" s="405">
        <f t="shared" ref="BI19" si="228">SUM(BI20:BI23)</f>
        <v>391835.02547739807</v>
      </c>
      <c r="BJ19" s="405">
        <f t="shared" ref="BJ19" si="229">SUM(BJ20:BJ23)</f>
        <v>401272.10458037123</v>
      </c>
      <c r="BK19" s="405">
        <f t="shared" ref="BK19" si="230">SUM(BK20:BK23)</f>
        <v>410685.59098558692</v>
      </c>
      <c r="BL19" s="405">
        <f t="shared" ref="BL19" si="231">SUM(BL20:BL23)</f>
        <v>420075.54367478966</v>
      </c>
      <c r="BM19" s="405">
        <f t="shared" ref="BM19" si="232">SUM(BM20:BM23)</f>
        <v>429442.0214822694</v>
      </c>
      <c r="BN19" s="405">
        <f t="shared" ref="BN19" si="233">SUM(BN20:BN23)</f>
        <v>438785.08309523045</v>
      </c>
      <c r="BO19" s="406">
        <f>SUM(BC19:BN19)</f>
        <v>4644642.4782539122</v>
      </c>
      <c r="BP19" s="405">
        <f>SUM(BP20:BP23)</f>
        <v>492915.26575957501</v>
      </c>
      <c r="BQ19" s="405">
        <f t="shared" ref="BQ19" si="234">SUM(BQ20:BQ23)</f>
        <v>503141.31092850945</v>
      </c>
      <c r="BR19" s="405">
        <f t="shared" ref="BR19" si="235">SUM(BR20:BR23)</f>
        <v>511050.12431785488</v>
      </c>
      <c r="BS19" s="405">
        <f t="shared" ref="BS19" si="236">SUM(BS20:BS23)</f>
        <v>518939.16567372682</v>
      </c>
      <c r="BT19" s="405">
        <f t="shared" ref="BT19" si="237">SUM(BT20:BT23)</f>
        <v>526808.48442620924</v>
      </c>
      <c r="BU19" s="405">
        <f t="shared" ref="BU19" si="238">SUM(BU20:BU23)</f>
        <v>534658.12988181028</v>
      </c>
      <c r="BV19" s="405">
        <f t="shared" ref="BV19" si="239">SUM(BV20:BV23)</f>
        <v>542488.15122377244</v>
      </c>
      <c r="BW19" s="405">
        <f t="shared" ref="BW19" si="240">SUM(BW20:BW23)</f>
        <v>550298.59751237964</v>
      </c>
      <c r="BX19" s="405">
        <f t="shared" ref="BX19" si="241">SUM(BX20:BX23)</f>
        <v>558089.51768526528</v>
      </c>
      <c r="BY19" s="405">
        <f t="shared" ref="BY19" si="242">SUM(BY20:BY23)</f>
        <v>565860.96055771876</v>
      </c>
      <c r="BZ19" s="405">
        <f t="shared" ref="BZ19" si="243">SUM(BZ20:BZ23)</f>
        <v>573612.97482299118</v>
      </c>
      <c r="CA19" s="405">
        <f t="shared" ref="CA19" si="244">SUM(CA20:CA23)</f>
        <v>581345.60905260046</v>
      </c>
      <c r="CB19" s="406">
        <f>SUM(BP19:CA19)</f>
        <v>6459208.2918424141</v>
      </c>
      <c r="CC19" s="405">
        <f>SUM(CC20:CC23)</f>
        <v>647964.80286629917</v>
      </c>
      <c r="CD19" s="405">
        <f t="shared" ref="CD19" si="245">SUM(CD20:CD23)</f>
        <v>656428.22419246682</v>
      </c>
      <c r="CE19" s="405">
        <f t="shared" ref="CE19" si="246">SUM(CE20:CE23)</f>
        <v>662349.65363198577</v>
      </c>
      <c r="CF19" s="405">
        <f t="shared" ref="CF19" si="247">SUM(CF20:CF23)</f>
        <v>668256.27949790563</v>
      </c>
      <c r="CG19" s="405">
        <f t="shared" ref="CG19" si="248">SUM(CG20:CG23)</f>
        <v>674148.13879916084</v>
      </c>
      <c r="CH19" s="405">
        <f t="shared" ref="CH19" si="249">SUM(CH20:CH23)</f>
        <v>680025.26845216309</v>
      </c>
      <c r="CI19" s="405">
        <f t="shared" ref="CI19" si="250">SUM(CI20:CI23)</f>
        <v>685887.7052810326</v>
      </c>
      <c r="CJ19" s="405">
        <f t="shared" ref="CJ19" si="251">SUM(CJ20:CJ23)</f>
        <v>691735.48601783009</v>
      </c>
      <c r="CK19" s="405">
        <f t="shared" ref="CK19" si="252">SUM(CK20:CK23)</f>
        <v>697568.64730278554</v>
      </c>
      <c r="CL19" s="405">
        <f t="shared" ref="CL19" si="253">SUM(CL20:CL23)</f>
        <v>703387.2256845287</v>
      </c>
      <c r="CM19" s="405">
        <f t="shared" ref="CM19" si="254">SUM(CM20:CM23)</f>
        <v>709191.25762031716</v>
      </c>
      <c r="CN19" s="405">
        <f t="shared" ref="CN19" si="255">SUM(CN20:CN23)</f>
        <v>714980.77947626635</v>
      </c>
      <c r="CO19" s="406">
        <f>SUM(CC19:CN19)</f>
        <v>8191923.4688227409</v>
      </c>
      <c r="CP19" s="405">
        <f>SUM(CP20:CP23)</f>
        <v>792831.41028033348</v>
      </c>
      <c r="CQ19" s="405">
        <f t="shared" ref="CQ19" si="256">SUM(CQ20:CQ23)</f>
        <v>799168.08175463264</v>
      </c>
      <c r="CR19" s="405">
        <f t="shared" ref="CR19" si="257">SUM(CR20:CR23)</f>
        <v>805488.91155024595</v>
      </c>
      <c r="CS19" s="405">
        <f t="shared" ref="CS19" si="258">SUM(CS20:CS23)</f>
        <v>811793.9392713703</v>
      </c>
      <c r="CT19" s="405">
        <f t="shared" ref="CT19" si="259">SUM(CT20:CT23)</f>
        <v>818083.20442319184</v>
      </c>
      <c r="CU19" s="405">
        <f t="shared" ref="CU19" si="260">SUM(CU20:CU23)</f>
        <v>824356.74641213391</v>
      </c>
      <c r="CV19" s="405">
        <f t="shared" ref="CV19" si="261">SUM(CV20:CV23)</f>
        <v>830614.60454610351</v>
      </c>
      <c r="CW19" s="405">
        <f t="shared" ref="CW19" si="262">SUM(CW20:CW23)</f>
        <v>836856.8180347383</v>
      </c>
      <c r="CX19" s="405">
        <f t="shared" ref="CX19" si="263">SUM(CX20:CX23)</f>
        <v>843083.42598965135</v>
      </c>
      <c r="CY19" s="405">
        <f t="shared" ref="CY19" si="264">SUM(CY20:CY23)</f>
        <v>849294.46742467734</v>
      </c>
      <c r="CZ19" s="405">
        <f t="shared" ref="CZ19" si="265">SUM(CZ20:CZ23)</f>
        <v>855489.9812561156</v>
      </c>
      <c r="DA19" s="405">
        <f t="shared" ref="DA19" si="266">SUM(DA20:DA23)</f>
        <v>861670.00630297523</v>
      </c>
      <c r="DB19" s="406">
        <f>SUM(CP19:DA19)</f>
        <v>9928731.59724617</v>
      </c>
    </row>
    <row r="20" spans="2:106" s="150" customFormat="1">
      <c r="B20" s="149" t="str">
        <f>B14</f>
        <v>SaaS Phase</v>
      </c>
      <c r="C20" s="142">
        <f>C47*Assumptions!$D$61</f>
        <v>0</v>
      </c>
      <c r="D20" s="142">
        <f>D47*Assumptions!$D$61</f>
        <v>0</v>
      </c>
      <c r="E20" s="142">
        <f>E47*Assumptions!$D$61</f>
        <v>2604.1666666666665</v>
      </c>
      <c r="F20" s="142">
        <f>F47*Assumptions!$D$61</f>
        <v>5201.8229166666661</v>
      </c>
      <c r="G20" s="142">
        <f>G47*Assumptions!$D$61</f>
        <v>7792.9850260416652</v>
      </c>
      <c r="H20" s="142">
        <f>H47*Assumptions!$D$61</f>
        <v>10377.669230143229</v>
      </c>
      <c r="I20" s="142">
        <f>I47*Assumptions!$D$61</f>
        <v>12955.891723734536</v>
      </c>
      <c r="J20" s="142">
        <f>J47*Assumptions!$D$61</f>
        <v>15527.668661091866</v>
      </c>
      <c r="K20" s="142">
        <f>K47*Assumptions!$D$61</f>
        <v>18093.016156105805</v>
      </c>
      <c r="L20" s="142">
        <f>L47*Assumptions!$D$61</f>
        <v>20651.950282382208</v>
      </c>
      <c r="M20" s="142">
        <f>M47*Assumptions!$D$61</f>
        <v>23204.487073342916</v>
      </c>
      <c r="N20" s="142">
        <f>N47*Assumptions!$D$61</f>
        <v>25750.64252232623</v>
      </c>
      <c r="O20" s="342">
        <f>SUM(C20:N20)</f>
        <v>142160.30025850178</v>
      </c>
      <c r="P20" s="142">
        <f>P47*Assumptions!$D$61</f>
        <v>28290.432582687081</v>
      </c>
      <c r="Q20" s="142">
        <f>Q47*Assumptions!$D$61</f>
        <v>30823.873167897025</v>
      </c>
      <c r="R20" s="142">
        <f>R47*Assumptions!$D$61</f>
        <v>37831.911500141679</v>
      </c>
      <c r="S20" s="142">
        <f>S47*Assumptions!$D$61</f>
        <v>41747.748388058004</v>
      </c>
      <c r="T20" s="142">
        <f>T47*Assumptions!$D$61</f>
        <v>45653.795683754528</v>
      </c>
      <c r="U20" s="142">
        <f>U47*Assumptions!$D$61</f>
        <v>49550.077861211801</v>
      </c>
      <c r="V20" s="142">
        <f>V47*Assumptions!$D$61</f>
        <v>0</v>
      </c>
      <c r="W20" s="142">
        <f>W47*Assumptions!$D$61</f>
        <v>0</v>
      </c>
      <c r="X20" s="142">
        <f>X47*Assumptions!$D$61</f>
        <v>0</v>
      </c>
      <c r="Y20" s="142">
        <f>Y47*Assumptions!$D$61</f>
        <v>0</v>
      </c>
      <c r="Z20" s="142">
        <f>Z47*Assumptions!$D$61</f>
        <v>0</v>
      </c>
      <c r="AA20" s="142">
        <f>AA47*Assumptions!$D$61</f>
        <v>0</v>
      </c>
      <c r="AB20" s="342">
        <f>SUM(P20:AA20)</f>
        <v>233897.8391837501</v>
      </c>
      <c r="AC20" s="142">
        <f>AC47*Assumptions!$D$61</f>
        <v>0</v>
      </c>
      <c r="AD20" s="142">
        <f>AD47*Assumptions!$D$61</f>
        <v>0</v>
      </c>
      <c r="AE20" s="142">
        <f>AE47*Assumptions!$D$61</f>
        <v>0</v>
      </c>
      <c r="AF20" s="142">
        <f>AF47*Assumptions!$D$61</f>
        <v>0</v>
      </c>
      <c r="AG20" s="142">
        <f>AG47*Assumptions!$D$61</f>
        <v>0</v>
      </c>
      <c r="AH20" s="142">
        <f>AH47*Assumptions!$D$61</f>
        <v>0</v>
      </c>
      <c r="AI20" s="142">
        <f>AI47*Assumptions!$D$61</f>
        <v>0</v>
      </c>
      <c r="AJ20" s="142">
        <f>AJ47*Assumptions!$D$61</f>
        <v>0</v>
      </c>
      <c r="AK20" s="142">
        <f>AK47*Assumptions!$D$61</f>
        <v>0</v>
      </c>
      <c r="AL20" s="142">
        <f>AL47*Assumptions!$D$61</f>
        <v>0</v>
      </c>
      <c r="AM20" s="142">
        <f>AM47*Assumptions!$D$61</f>
        <v>0</v>
      </c>
      <c r="AN20" s="142">
        <f>AN47*Assumptions!$D$61</f>
        <v>0</v>
      </c>
      <c r="AO20" s="342">
        <f>SUM(AC20:AN20)</f>
        <v>0</v>
      </c>
      <c r="AP20" s="142">
        <f>AP47*Assumptions!$D$61</f>
        <v>0</v>
      </c>
      <c r="AQ20" s="142">
        <f>AQ47*Assumptions!$D$61</f>
        <v>0</v>
      </c>
      <c r="AR20" s="142">
        <f>AR47*Assumptions!$D$61</f>
        <v>0</v>
      </c>
      <c r="AS20" s="142">
        <f>AS47*Assumptions!$D$61</f>
        <v>0</v>
      </c>
      <c r="AT20" s="142">
        <f>AT47*Assumptions!$D$61</f>
        <v>0</v>
      </c>
      <c r="AU20" s="142">
        <f>AU47*Assumptions!$D$61</f>
        <v>0</v>
      </c>
      <c r="AV20" s="142">
        <f>AV47*Assumptions!$D$61</f>
        <v>0</v>
      </c>
      <c r="AW20" s="142">
        <f>AW47*Assumptions!$D$61</f>
        <v>0</v>
      </c>
      <c r="AX20" s="142">
        <f>AX47*Assumptions!$D$61</f>
        <v>0</v>
      </c>
      <c r="AY20" s="142">
        <f>AY47*Assumptions!$D$61</f>
        <v>0</v>
      </c>
      <c r="AZ20" s="142">
        <f>AZ47*Assumptions!$D$61</f>
        <v>0</v>
      </c>
      <c r="BA20" s="142">
        <f>BA47*Assumptions!$D$61</f>
        <v>0</v>
      </c>
      <c r="BB20" s="342">
        <f>SUM(AP20:BA20)</f>
        <v>0</v>
      </c>
      <c r="BC20" s="142">
        <f>BC47*Assumptions!$D$61</f>
        <v>0</v>
      </c>
      <c r="BD20" s="142">
        <f>BD47*Assumptions!$D$61</f>
        <v>0</v>
      </c>
      <c r="BE20" s="142">
        <f>BE47*Assumptions!$D$61</f>
        <v>0</v>
      </c>
      <c r="BF20" s="142">
        <f>BF47*Assumptions!$D$61</f>
        <v>0</v>
      </c>
      <c r="BG20" s="142">
        <f>BG47*Assumptions!$D$61</f>
        <v>0</v>
      </c>
      <c r="BH20" s="142">
        <f>BH47*Assumptions!$D$61</f>
        <v>0</v>
      </c>
      <c r="BI20" s="142">
        <f>BI47*Assumptions!$D$61</f>
        <v>0</v>
      </c>
      <c r="BJ20" s="142">
        <f>BJ47*Assumptions!$D$61</f>
        <v>0</v>
      </c>
      <c r="BK20" s="142">
        <f>BK47*Assumptions!$D$61</f>
        <v>0</v>
      </c>
      <c r="BL20" s="142">
        <f>BL47*Assumptions!$D$61</f>
        <v>0</v>
      </c>
      <c r="BM20" s="142">
        <f>BM47*Assumptions!$D$61</f>
        <v>0</v>
      </c>
      <c r="BN20" s="142">
        <f>BN47*Assumptions!$D$61</f>
        <v>0</v>
      </c>
      <c r="BO20" s="342">
        <f>SUM(BC20:BN20)</f>
        <v>0</v>
      </c>
      <c r="BP20" s="142">
        <f>BP47*Assumptions!$D$61</f>
        <v>0</v>
      </c>
      <c r="BQ20" s="142">
        <f>BQ47*Assumptions!$D$61</f>
        <v>0</v>
      </c>
      <c r="BR20" s="142">
        <f>BR47*Assumptions!$D$61</f>
        <v>0</v>
      </c>
      <c r="BS20" s="142">
        <f>BS47*Assumptions!$D$61</f>
        <v>0</v>
      </c>
      <c r="BT20" s="142">
        <f>BT47*Assumptions!$D$61</f>
        <v>0</v>
      </c>
      <c r="BU20" s="142">
        <f>BU47*Assumptions!$D$61</f>
        <v>0</v>
      </c>
      <c r="BV20" s="142">
        <f>BV47*Assumptions!$D$61</f>
        <v>0</v>
      </c>
      <c r="BW20" s="142">
        <f>BW47*Assumptions!$D$61</f>
        <v>0</v>
      </c>
      <c r="BX20" s="142">
        <f>BX47*Assumptions!$D$61</f>
        <v>0</v>
      </c>
      <c r="BY20" s="142">
        <f>BY47*Assumptions!$D$61</f>
        <v>0</v>
      </c>
      <c r="BZ20" s="142">
        <f>BZ47*Assumptions!$D$61</f>
        <v>0</v>
      </c>
      <c r="CA20" s="142">
        <f>CA47*Assumptions!$D$61</f>
        <v>0</v>
      </c>
      <c r="CB20" s="342">
        <f>SUM(BP20:CA20)</f>
        <v>0</v>
      </c>
      <c r="CC20" s="142">
        <f>CC47*Assumptions!$D$61</f>
        <v>0</v>
      </c>
      <c r="CD20" s="142">
        <f>CD47*Assumptions!$D$61</f>
        <v>0</v>
      </c>
      <c r="CE20" s="142">
        <f>CE47*Assumptions!$D$61</f>
        <v>0</v>
      </c>
      <c r="CF20" s="142">
        <f>CF47*Assumptions!$D$61</f>
        <v>0</v>
      </c>
      <c r="CG20" s="142">
        <f>CG47*Assumptions!$D$61</f>
        <v>0</v>
      </c>
      <c r="CH20" s="142">
        <f>CH47*Assumptions!$D$61</f>
        <v>0</v>
      </c>
      <c r="CI20" s="142">
        <f>CI47*Assumptions!$D$61</f>
        <v>0</v>
      </c>
      <c r="CJ20" s="142">
        <f>CJ47*Assumptions!$D$61</f>
        <v>0</v>
      </c>
      <c r="CK20" s="142">
        <f>CK47*Assumptions!$D$61</f>
        <v>0</v>
      </c>
      <c r="CL20" s="142">
        <f>CL47*Assumptions!$D$61</f>
        <v>0</v>
      </c>
      <c r="CM20" s="142">
        <f>CM47*Assumptions!$D$61</f>
        <v>0</v>
      </c>
      <c r="CN20" s="142">
        <f>CN47*Assumptions!$D$61</f>
        <v>0</v>
      </c>
      <c r="CO20" s="342">
        <f>SUM(CC20:CN20)</f>
        <v>0</v>
      </c>
      <c r="CP20" s="142">
        <f>CP47*Assumptions!$D$61</f>
        <v>0</v>
      </c>
      <c r="CQ20" s="142">
        <f>CQ47*Assumptions!$D$61</f>
        <v>0</v>
      </c>
      <c r="CR20" s="142">
        <f>CR47*Assumptions!$D$61</f>
        <v>0</v>
      </c>
      <c r="CS20" s="142">
        <f>CS47*Assumptions!$D$61</f>
        <v>0</v>
      </c>
      <c r="CT20" s="142">
        <f>CT47*Assumptions!$D$61</f>
        <v>0</v>
      </c>
      <c r="CU20" s="142">
        <f>CU47*Assumptions!$D$61</f>
        <v>0</v>
      </c>
      <c r="CV20" s="142">
        <f>CV47*Assumptions!$D$61</f>
        <v>0</v>
      </c>
      <c r="CW20" s="142">
        <f>CW47*Assumptions!$D$61</f>
        <v>0</v>
      </c>
      <c r="CX20" s="142">
        <f>CX47*Assumptions!$D$61</f>
        <v>0</v>
      </c>
      <c r="CY20" s="142">
        <f>CY47*Assumptions!$D$61</f>
        <v>0</v>
      </c>
      <c r="CZ20" s="142">
        <f>CZ47*Assumptions!$D$61</f>
        <v>0</v>
      </c>
      <c r="DA20" s="142">
        <f>DA47*Assumptions!$D$61</f>
        <v>0</v>
      </c>
      <c r="DB20" s="342">
        <f>SUM(CP20:DA20)</f>
        <v>0</v>
      </c>
    </row>
    <row r="21" spans="2:106" s="28" customFormat="1">
      <c r="B21" s="149" t="str">
        <f t="shared" ref="B21:B22" si="267">B15</f>
        <v>PaaS Phase</v>
      </c>
      <c r="C21" s="142">
        <f>C48*Assumptions!$E$61</f>
        <v>0</v>
      </c>
      <c r="D21" s="142">
        <f>D48*Assumptions!$E$61</f>
        <v>0</v>
      </c>
      <c r="E21" s="142">
        <f>E48*Assumptions!$E$61</f>
        <v>0</v>
      </c>
      <c r="F21" s="142">
        <f>F48*Assumptions!$E$61</f>
        <v>0</v>
      </c>
      <c r="G21" s="142">
        <f>G48*Assumptions!$E$61</f>
        <v>0</v>
      </c>
      <c r="H21" s="142">
        <f>H48*Assumptions!$E$61</f>
        <v>0</v>
      </c>
      <c r="I21" s="142">
        <f>I48*Assumptions!$E$61</f>
        <v>0</v>
      </c>
      <c r="J21" s="142">
        <f>J48*Assumptions!$E$61</f>
        <v>0</v>
      </c>
      <c r="K21" s="142">
        <f>K48*Assumptions!$E$61</f>
        <v>0</v>
      </c>
      <c r="L21" s="142">
        <f>L48*Assumptions!$E$61</f>
        <v>0</v>
      </c>
      <c r="M21" s="142">
        <f>M48*Assumptions!$E$61</f>
        <v>0</v>
      </c>
      <c r="N21" s="142">
        <f>N48*Assumptions!$E$61</f>
        <v>0</v>
      </c>
      <c r="O21" s="342">
        <f>SUM(C21:N21)</f>
        <v>0</v>
      </c>
      <c r="P21" s="142">
        <f>P48*Assumptions!$E$61</f>
        <v>0</v>
      </c>
      <c r="Q21" s="142">
        <f>Q48*Assumptions!$E$61</f>
        <v>0</v>
      </c>
      <c r="R21" s="142">
        <f>R48*Assumptions!$E$61</f>
        <v>0</v>
      </c>
      <c r="S21" s="142">
        <f>S48*Assumptions!$E$61</f>
        <v>0</v>
      </c>
      <c r="T21" s="142">
        <f>T48*Assumptions!$E$61</f>
        <v>0</v>
      </c>
      <c r="U21" s="142">
        <f>U48*Assumptions!$E$61</f>
        <v>0</v>
      </c>
      <c r="V21" s="142">
        <f>V48*Assumptions!$E$61</f>
        <v>72868.117272580144</v>
      </c>
      <c r="W21" s="142">
        <f>W48*Assumptions!$E$61</f>
        <v>78154.696979398694</v>
      </c>
      <c r="X21" s="142">
        <f>X48*Assumptions!$E$61</f>
        <v>83428.060236950187</v>
      </c>
      <c r="Y21" s="142">
        <f>Y48*Assumptions!$E$61</f>
        <v>88688.240086357822</v>
      </c>
      <c r="Z21" s="142">
        <f>Z48*Assumptions!$E$61</f>
        <v>93935.26948614193</v>
      </c>
      <c r="AA21" s="142">
        <f>AA48*Assumptions!$E$61</f>
        <v>99169.181312426561</v>
      </c>
      <c r="AB21" s="342">
        <f>SUM(P21:AA21)</f>
        <v>516243.56537385529</v>
      </c>
      <c r="AC21" s="142">
        <f>AC48*Assumptions!$E$61</f>
        <v>104390.00835914549</v>
      </c>
      <c r="AD21" s="142">
        <f>AD48*Assumptions!$E$61</f>
        <v>109597.78333824759</v>
      </c>
      <c r="AE21" s="142">
        <f>AE48*Assumptions!$E$61</f>
        <v>115573.78887990199</v>
      </c>
      <c r="AF21" s="142">
        <f>AF48*Assumptions!$E$61</f>
        <v>121534.85440770224</v>
      </c>
      <c r="AG21" s="142">
        <f>AG48*Assumptions!$E$61</f>
        <v>127481.017271683</v>
      </c>
      <c r="AH21" s="142">
        <f>AH48*Assumptions!$E$61</f>
        <v>133412.31472850381</v>
      </c>
      <c r="AI21" s="142">
        <f>AI48*Assumptions!$E$61</f>
        <v>153261.66233585082</v>
      </c>
      <c r="AJ21" s="142">
        <f>AJ48*Assumptions!$E$61</f>
        <v>159753.50818001121</v>
      </c>
      <c r="AK21" s="142">
        <f>AK48*Assumptions!$E$61</f>
        <v>166229.12440956119</v>
      </c>
      <c r="AL21" s="142">
        <f>AL48*Assumptions!$E$61</f>
        <v>172688.55159853731</v>
      </c>
      <c r="AM21" s="142">
        <f>AM48*Assumptions!$E$61</f>
        <v>179131.83021954095</v>
      </c>
      <c r="AN21" s="142">
        <f>AN48*Assumptions!$E$61</f>
        <v>185559.0006439921</v>
      </c>
      <c r="AO21" s="342">
        <f>SUM(AC21:AN21)</f>
        <v>1728613.4443726775</v>
      </c>
      <c r="AP21" s="142">
        <f>AP48*Assumptions!$E$61</f>
        <v>191970.10314238214</v>
      </c>
      <c r="AQ21" s="142">
        <f>AQ48*Assumptions!$E$61</f>
        <v>198365.17788452617</v>
      </c>
      <c r="AR21" s="142">
        <f>AR48*Assumptions!$E$61</f>
        <v>205603.63993981489</v>
      </c>
      <c r="AS21" s="142">
        <f>AS48*Assumptions!$E$61</f>
        <v>212824.00583996531</v>
      </c>
      <c r="AT21" s="142">
        <f>AT48*Assumptions!$E$61</f>
        <v>220026.3208253654</v>
      </c>
      <c r="AU21" s="142">
        <f>AU48*Assumptions!$E$61</f>
        <v>227210.63002330199</v>
      </c>
      <c r="AV21" s="142">
        <f>AV48*Assumptions!$E$61</f>
        <v>257814.67629306816</v>
      </c>
      <c r="AW21" s="142">
        <f>AW48*Assumptions!$E$61</f>
        <v>265677.95210233552</v>
      </c>
      <c r="AX21" s="142">
        <f>AX48*Assumptions!$E$61</f>
        <v>273521.56972207967</v>
      </c>
      <c r="AY21" s="142">
        <f>AY48*Assumptions!$E$61</f>
        <v>281345.57829777442</v>
      </c>
      <c r="AZ21" s="142">
        <f>AZ48*Assumptions!$E$61</f>
        <v>289150.02685202996</v>
      </c>
      <c r="BA21" s="142">
        <f>BA48*Assumptions!$E$61</f>
        <v>296934.96428489994</v>
      </c>
      <c r="BB21" s="342">
        <f>SUM(AP21:BA21)</f>
        <v>2920444.6452075434</v>
      </c>
      <c r="BC21" s="142">
        <f>BC48*Assumptions!$E$61</f>
        <v>0</v>
      </c>
      <c r="BD21" s="142">
        <f>BD48*Assumptions!$E$61</f>
        <v>0</v>
      </c>
      <c r="BE21" s="142">
        <f>BE48*Assumptions!$E$61</f>
        <v>0</v>
      </c>
      <c r="BF21" s="142">
        <f>BF48*Assumptions!$E$61</f>
        <v>0</v>
      </c>
      <c r="BG21" s="142">
        <f>BG48*Assumptions!$E$61</f>
        <v>0</v>
      </c>
      <c r="BH21" s="142">
        <f>BH48*Assumptions!$E$61</f>
        <v>0</v>
      </c>
      <c r="BI21" s="142">
        <f>BI48*Assumptions!$E$61</f>
        <v>0</v>
      </c>
      <c r="BJ21" s="142">
        <f>BJ48*Assumptions!$E$61</f>
        <v>0</v>
      </c>
      <c r="BK21" s="142">
        <f>BK48*Assumptions!$E$61</f>
        <v>0</v>
      </c>
      <c r="BL21" s="142">
        <f>BL48*Assumptions!$E$61</f>
        <v>0</v>
      </c>
      <c r="BM21" s="142">
        <f>BM48*Assumptions!$E$61</f>
        <v>0</v>
      </c>
      <c r="BN21" s="142">
        <f>BN48*Assumptions!$E$61</f>
        <v>0</v>
      </c>
      <c r="BO21" s="342">
        <f>SUM(BC21:BN21)</f>
        <v>0</v>
      </c>
      <c r="BP21" s="142">
        <f>BP48*Assumptions!$E$61</f>
        <v>0</v>
      </c>
      <c r="BQ21" s="142">
        <f>BQ48*Assumptions!$E$61</f>
        <v>0</v>
      </c>
      <c r="BR21" s="142">
        <f>BR48*Assumptions!$E$61</f>
        <v>0</v>
      </c>
      <c r="BS21" s="142">
        <f>BS48*Assumptions!$E$61</f>
        <v>0</v>
      </c>
      <c r="BT21" s="142">
        <f>BT48*Assumptions!$E$61</f>
        <v>0</v>
      </c>
      <c r="BU21" s="142">
        <f>BU48*Assumptions!$E$61</f>
        <v>0</v>
      </c>
      <c r="BV21" s="142">
        <f>BV48*Assumptions!$E$61</f>
        <v>0</v>
      </c>
      <c r="BW21" s="142">
        <f>BW48*Assumptions!$E$61</f>
        <v>0</v>
      </c>
      <c r="BX21" s="142">
        <f>BX48*Assumptions!$E$61</f>
        <v>0</v>
      </c>
      <c r="BY21" s="142">
        <f>BY48*Assumptions!$E$61</f>
        <v>0</v>
      </c>
      <c r="BZ21" s="142">
        <f>BZ48*Assumptions!$E$61</f>
        <v>0</v>
      </c>
      <c r="CA21" s="142">
        <f>CA48*Assumptions!$E$61</f>
        <v>0</v>
      </c>
      <c r="CB21" s="342">
        <f>SUM(BP21:CA21)</f>
        <v>0</v>
      </c>
      <c r="CC21" s="142">
        <f>CC48*Assumptions!$E$61</f>
        <v>0</v>
      </c>
      <c r="CD21" s="142">
        <f>CD48*Assumptions!$E$61</f>
        <v>0</v>
      </c>
      <c r="CE21" s="142">
        <f>CE48*Assumptions!$E$61</f>
        <v>0</v>
      </c>
      <c r="CF21" s="142">
        <f>CF48*Assumptions!$E$61</f>
        <v>0</v>
      </c>
      <c r="CG21" s="142">
        <f>CG48*Assumptions!$E$61</f>
        <v>0</v>
      </c>
      <c r="CH21" s="142">
        <f>CH48*Assumptions!$E$61</f>
        <v>0</v>
      </c>
      <c r="CI21" s="142">
        <f>CI48*Assumptions!$E$61</f>
        <v>0</v>
      </c>
      <c r="CJ21" s="142">
        <f>CJ48*Assumptions!$E$61</f>
        <v>0</v>
      </c>
      <c r="CK21" s="142">
        <f>CK48*Assumptions!$E$61</f>
        <v>0</v>
      </c>
      <c r="CL21" s="142">
        <f>CL48*Assumptions!$E$61</f>
        <v>0</v>
      </c>
      <c r="CM21" s="142">
        <f>CM48*Assumptions!$E$61</f>
        <v>0</v>
      </c>
      <c r="CN21" s="142">
        <f>CN48*Assumptions!$E$61</f>
        <v>0</v>
      </c>
      <c r="CO21" s="342">
        <f>SUM(CC21:CN21)</f>
        <v>0</v>
      </c>
      <c r="CP21" s="142">
        <f>CP48*Assumptions!$E$61</f>
        <v>0</v>
      </c>
      <c r="CQ21" s="142">
        <f>CQ48*Assumptions!$E$61</f>
        <v>0</v>
      </c>
      <c r="CR21" s="142">
        <f>CR48*Assumptions!$E$61</f>
        <v>0</v>
      </c>
      <c r="CS21" s="142">
        <f>CS48*Assumptions!$E$61</f>
        <v>0</v>
      </c>
      <c r="CT21" s="142">
        <f>CT48*Assumptions!$E$61</f>
        <v>0</v>
      </c>
      <c r="CU21" s="142">
        <f>CU48*Assumptions!$E$61</f>
        <v>0</v>
      </c>
      <c r="CV21" s="142">
        <f>CV48*Assumptions!$E$61</f>
        <v>0</v>
      </c>
      <c r="CW21" s="142">
        <f>CW48*Assumptions!$E$61</f>
        <v>0</v>
      </c>
      <c r="CX21" s="142">
        <f>CX48*Assumptions!$E$61</f>
        <v>0</v>
      </c>
      <c r="CY21" s="142">
        <f>CY48*Assumptions!$E$61</f>
        <v>0</v>
      </c>
      <c r="CZ21" s="142">
        <f>CZ48*Assumptions!$E$61</f>
        <v>0</v>
      </c>
      <c r="DA21" s="142">
        <f>DA48*Assumptions!$E$61</f>
        <v>0</v>
      </c>
      <c r="DB21" s="342">
        <f>SUM(CP21:DA21)</f>
        <v>0</v>
      </c>
    </row>
    <row r="22" spans="2:106" s="28" customFormat="1">
      <c r="B22" s="149" t="str">
        <f t="shared" si="267"/>
        <v>Baas Phase</v>
      </c>
      <c r="C22" s="142">
        <f>C49*Assumptions!$F$61</f>
        <v>0</v>
      </c>
      <c r="D22" s="142">
        <f>D49*Assumptions!$F$61</f>
        <v>0</v>
      </c>
      <c r="E22" s="142">
        <f>E49*Assumptions!$F$61</f>
        <v>0</v>
      </c>
      <c r="F22" s="142">
        <f>F49*Assumptions!$F$61</f>
        <v>0</v>
      </c>
      <c r="G22" s="142">
        <f>G49*Assumptions!$F$61</f>
        <v>0</v>
      </c>
      <c r="H22" s="142">
        <f>H49*Assumptions!$F$61</f>
        <v>0</v>
      </c>
      <c r="I22" s="142">
        <f>I49*Assumptions!$F$61</f>
        <v>0</v>
      </c>
      <c r="J22" s="142">
        <f>J49*Assumptions!$F$61</f>
        <v>0</v>
      </c>
      <c r="K22" s="142">
        <f>K49*Assumptions!$F$61</f>
        <v>0</v>
      </c>
      <c r="L22" s="142">
        <f>L49*Assumptions!$F$61</f>
        <v>0</v>
      </c>
      <c r="M22" s="142">
        <f>M49*Assumptions!$F$61</f>
        <v>0</v>
      </c>
      <c r="N22" s="142">
        <f>N49*Assumptions!$F$61</f>
        <v>0</v>
      </c>
      <c r="O22" s="342">
        <f t="shared" ref="O22" si="268">SUM(C22:N22)</f>
        <v>0</v>
      </c>
      <c r="P22" s="142">
        <f>P49*Assumptions!$F$61</f>
        <v>0</v>
      </c>
      <c r="Q22" s="142">
        <f>Q49*Assumptions!$F$61</f>
        <v>0</v>
      </c>
      <c r="R22" s="142">
        <f>R49*Assumptions!$F$61</f>
        <v>0</v>
      </c>
      <c r="S22" s="142">
        <f>S49*Assumptions!$F$61</f>
        <v>0</v>
      </c>
      <c r="T22" s="142">
        <f>T49*Assumptions!$F$61</f>
        <v>0</v>
      </c>
      <c r="U22" s="142">
        <f>U49*Assumptions!$F$61</f>
        <v>0</v>
      </c>
      <c r="V22" s="142">
        <f>V49*Assumptions!$F$61</f>
        <v>0</v>
      </c>
      <c r="W22" s="142">
        <f>W49*Assumptions!$F$61</f>
        <v>0</v>
      </c>
      <c r="X22" s="142">
        <f>X49*Assumptions!$F$61</f>
        <v>0</v>
      </c>
      <c r="Y22" s="142">
        <f>Y49*Assumptions!$F$61</f>
        <v>0</v>
      </c>
      <c r="Z22" s="142">
        <f>Z49*Assumptions!$F$61</f>
        <v>0</v>
      </c>
      <c r="AA22" s="142">
        <f>AA49*Assumptions!$F$61</f>
        <v>0</v>
      </c>
      <c r="AB22" s="342">
        <f t="shared" ref="AB22" si="269">SUM(P22:AA22)</f>
        <v>0</v>
      </c>
      <c r="AC22" s="142">
        <f>AC49*Assumptions!$F$61</f>
        <v>0</v>
      </c>
      <c r="AD22" s="142">
        <f>AD49*Assumptions!$F$61</f>
        <v>0</v>
      </c>
      <c r="AE22" s="142">
        <f>AE49*Assumptions!$F$61</f>
        <v>0</v>
      </c>
      <c r="AF22" s="142">
        <f>AF49*Assumptions!$F$61</f>
        <v>0</v>
      </c>
      <c r="AG22" s="142">
        <f>AG49*Assumptions!$F$61</f>
        <v>0</v>
      </c>
      <c r="AH22" s="142">
        <f>AH49*Assumptions!$F$61</f>
        <v>0</v>
      </c>
      <c r="AI22" s="142">
        <f>AI49*Assumptions!$F$61</f>
        <v>0</v>
      </c>
      <c r="AJ22" s="142">
        <f>AJ49*Assumptions!$F$61</f>
        <v>0</v>
      </c>
      <c r="AK22" s="142">
        <f>AK49*Assumptions!$F$61</f>
        <v>0</v>
      </c>
      <c r="AL22" s="142">
        <f>AL49*Assumptions!$F$61</f>
        <v>0</v>
      </c>
      <c r="AM22" s="142">
        <f>AM49*Assumptions!$F$61</f>
        <v>0</v>
      </c>
      <c r="AN22" s="142">
        <f>AN49*Assumptions!$F$61</f>
        <v>0</v>
      </c>
      <c r="AO22" s="342">
        <f t="shared" ref="AO22" si="270">SUM(AC22:AN22)</f>
        <v>0</v>
      </c>
      <c r="AP22" s="142">
        <f>AP49*Assumptions!$F$61</f>
        <v>0</v>
      </c>
      <c r="AQ22" s="142">
        <f>AQ49*Assumptions!$F$61</f>
        <v>0</v>
      </c>
      <c r="AR22" s="142">
        <f>AR49*Assumptions!$F$61</f>
        <v>0</v>
      </c>
      <c r="AS22" s="142">
        <f>AS49*Assumptions!$F$61</f>
        <v>0</v>
      </c>
      <c r="AT22" s="142">
        <f>AT49*Assumptions!$F$61</f>
        <v>0</v>
      </c>
      <c r="AU22" s="142">
        <f>AU49*Assumptions!$F$61</f>
        <v>0</v>
      </c>
      <c r="AV22" s="142">
        <f>AV49*Assumptions!$F$61</f>
        <v>0</v>
      </c>
      <c r="AW22" s="142">
        <f>AW49*Assumptions!$F$61</f>
        <v>0</v>
      </c>
      <c r="AX22" s="142">
        <f>AX49*Assumptions!$F$61</f>
        <v>0</v>
      </c>
      <c r="AY22" s="142">
        <f>AY49*Assumptions!$F$61</f>
        <v>0</v>
      </c>
      <c r="AZ22" s="142">
        <f>AZ49*Assumptions!$F$61</f>
        <v>0</v>
      </c>
      <c r="BA22" s="142">
        <f>BA49*Assumptions!$F$61</f>
        <v>0</v>
      </c>
      <c r="BB22" s="342">
        <f t="shared" ref="BB22" si="271">SUM(AP22:BA22)</f>
        <v>0</v>
      </c>
      <c r="BC22" s="142">
        <f>BC49*Assumptions!$F$61</f>
        <v>335758.05991646025</v>
      </c>
      <c r="BD22" s="142">
        <f>BD49*Assumptions!$F$61</f>
        <v>344293.66476666904</v>
      </c>
      <c r="BE22" s="142">
        <f>BE49*Assumptions!$F$61</f>
        <v>353849.59727141901</v>
      </c>
      <c r="BF22" s="142">
        <f>BF49*Assumptions!$F$61</f>
        <v>363381.63994490722</v>
      </c>
      <c r="BG22" s="142">
        <f>BG49*Assumptions!$F$61</f>
        <v>372889.85251171165</v>
      </c>
      <c r="BH22" s="142">
        <f>BH49*Assumptions!$F$61</f>
        <v>382374.29454709904</v>
      </c>
      <c r="BI22" s="142">
        <f>BI49*Assumptions!$F$61</f>
        <v>391835.02547739807</v>
      </c>
      <c r="BJ22" s="142">
        <f>BJ49*Assumptions!$F$61</f>
        <v>401272.10458037123</v>
      </c>
      <c r="BK22" s="142">
        <f>BK49*Assumptions!$F$61</f>
        <v>410685.59098558692</v>
      </c>
      <c r="BL22" s="142">
        <f>BL49*Assumptions!$F$61</f>
        <v>420075.54367478966</v>
      </c>
      <c r="BM22" s="142">
        <f>BM49*Assumptions!$F$61</f>
        <v>429442.0214822694</v>
      </c>
      <c r="BN22" s="142">
        <f>BN49*Assumptions!$F$61</f>
        <v>438785.08309523045</v>
      </c>
      <c r="BO22" s="342">
        <f t="shared" ref="BO22" si="272">SUM(BC22:BN22)</f>
        <v>4644642.4782539122</v>
      </c>
      <c r="BP22" s="142">
        <f>BP49*Assumptions!$F$61</f>
        <v>492915.26575957501</v>
      </c>
      <c r="BQ22" s="142">
        <f>BQ49*Assumptions!$F$61</f>
        <v>503141.31092850945</v>
      </c>
      <c r="BR22" s="142">
        <f>BR49*Assumptions!$F$61</f>
        <v>511050.12431785488</v>
      </c>
      <c r="BS22" s="142">
        <f>BS49*Assumptions!$F$61</f>
        <v>518939.16567372682</v>
      </c>
      <c r="BT22" s="142">
        <f>BT49*Assumptions!$F$61</f>
        <v>526808.48442620924</v>
      </c>
      <c r="BU22" s="142">
        <f>BU49*Assumptions!$F$61</f>
        <v>534658.12988181028</v>
      </c>
      <c r="BV22" s="142">
        <f>BV49*Assumptions!$F$61</f>
        <v>542488.15122377244</v>
      </c>
      <c r="BW22" s="142">
        <f>BW49*Assumptions!$F$61</f>
        <v>550298.59751237964</v>
      </c>
      <c r="BX22" s="142">
        <f>BX49*Assumptions!$F$61</f>
        <v>558089.51768526528</v>
      </c>
      <c r="BY22" s="142">
        <f>BY49*Assumptions!$F$61</f>
        <v>565860.96055771876</v>
      </c>
      <c r="BZ22" s="142">
        <f>BZ49*Assumptions!$F$61</f>
        <v>573612.97482299118</v>
      </c>
      <c r="CA22" s="142">
        <f>CA49*Assumptions!$F$61</f>
        <v>581345.60905260046</v>
      </c>
      <c r="CB22" s="342">
        <f t="shared" ref="CB22" si="273">SUM(BP22:CA22)</f>
        <v>6459208.2918424141</v>
      </c>
      <c r="CC22" s="142">
        <f>CC49*Assumptions!$F$61</f>
        <v>647964.80286629917</v>
      </c>
      <c r="CD22" s="142">
        <f>CD49*Assumptions!$F$61</f>
        <v>656428.22419246682</v>
      </c>
      <c r="CE22" s="142">
        <f>CE49*Assumptions!$F$61</f>
        <v>662349.65363198577</v>
      </c>
      <c r="CF22" s="142">
        <f>CF49*Assumptions!$F$61</f>
        <v>668256.27949790563</v>
      </c>
      <c r="CG22" s="142">
        <f>CG49*Assumptions!$F$61</f>
        <v>674148.13879916084</v>
      </c>
      <c r="CH22" s="142">
        <f>CH49*Assumptions!$F$61</f>
        <v>680025.26845216309</v>
      </c>
      <c r="CI22" s="142">
        <f>CI49*Assumptions!$F$61</f>
        <v>685887.7052810326</v>
      </c>
      <c r="CJ22" s="142">
        <f>CJ49*Assumptions!$F$61</f>
        <v>691735.48601783009</v>
      </c>
      <c r="CK22" s="142">
        <f>CK49*Assumptions!$F$61</f>
        <v>697568.64730278554</v>
      </c>
      <c r="CL22" s="142">
        <f>CL49*Assumptions!$F$61</f>
        <v>703387.2256845287</v>
      </c>
      <c r="CM22" s="142">
        <f>CM49*Assumptions!$F$61</f>
        <v>709191.25762031716</v>
      </c>
      <c r="CN22" s="142">
        <f>CN49*Assumptions!$F$61</f>
        <v>714980.77947626635</v>
      </c>
      <c r="CO22" s="342">
        <f t="shared" ref="CO22" si="274">SUM(CC22:CN22)</f>
        <v>8191923.4688227409</v>
      </c>
      <c r="CP22" s="142">
        <f>CP49*Assumptions!$F$61</f>
        <v>792831.41028033348</v>
      </c>
      <c r="CQ22" s="142">
        <f>CQ49*Assumptions!$F$61</f>
        <v>799168.08175463264</v>
      </c>
      <c r="CR22" s="142">
        <f>CR49*Assumptions!$F$61</f>
        <v>805488.91155024595</v>
      </c>
      <c r="CS22" s="142">
        <f>CS49*Assumptions!$F$61</f>
        <v>811793.9392713703</v>
      </c>
      <c r="CT22" s="142">
        <f>CT49*Assumptions!$F$61</f>
        <v>818083.20442319184</v>
      </c>
      <c r="CU22" s="142">
        <f>CU49*Assumptions!$F$61</f>
        <v>824356.74641213391</v>
      </c>
      <c r="CV22" s="142">
        <f>CV49*Assumptions!$F$61</f>
        <v>830614.60454610351</v>
      </c>
      <c r="CW22" s="142">
        <f>CW49*Assumptions!$F$61</f>
        <v>836856.8180347383</v>
      </c>
      <c r="CX22" s="142">
        <f>CX49*Assumptions!$F$61</f>
        <v>843083.42598965135</v>
      </c>
      <c r="CY22" s="142">
        <f>CY49*Assumptions!$F$61</f>
        <v>849294.46742467734</v>
      </c>
      <c r="CZ22" s="142">
        <f>CZ49*Assumptions!$F$61</f>
        <v>855489.9812561156</v>
      </c>
      <c r="DA22" s="142">
        <f>DA49*Assumptions!$F$61</f>
        <v>861670.00630297523</v>
      </c>
      <c r="DB22" s="342">
        <f t="shared" ref="DB22" si="275">SUM(CP22:DA22)</f>
        <v>9928731.59724617</v>
      </c>
    </row>
    <row r="23" spans="2:106" s="28" customFormat="1">
      <c r="B23" s="151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55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55"/>
      <c r="AC23" s="143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55"/>
      <c r="AP23" s="143"/>
      <c r="AQ23" s="143"/>
      <c r="AR23" s="143"/>
      <c r="AS23" s="143"/>
      <c r="AT23" s="143"/>
      <c r="AU23" s="143"/>
      <c r="AV23" s="143"/>
      <c r="AW23" s="143"/>
      <c r="AX23" s="143"/>
      <c r="AY23" s="143"/>
      <c r="AZ23" s="143"/>
      <c r="BA23" s="143"/>
      <c r="BB23" s="155"/>
      <c r="BC23" s="143"/>
      <c r="BD23" s="143"/>
      <c r="BE23" s="143"/>
      <c r="BF23" s="143"/>
      <c r="BG23" s="143"/>
      <c r="BH23" s="143"/>
      <c r="BI23" s="143"/>
      <c r="BJ23" s="143"/>
      <c r="BK23" s="143"/>
      <c r="BL23" s="143"/>
      <c r="BM23" s="143"/>
      <c r="BN23" s="143"/>
      <c r="BO23" s="155"/>
      <c r="BP23" s="143"/>
      <c r="BQ23" s="143"/>
      <c r="BR23" s="143"/>
      <c r="BS23" s="143"/>
      <c r="BT23" s="143"/>
      <c r="BU23" s="143"/>
      <c r="BV23" s="143"/>
      <c r="BW23" s="143"/>
      <c r="BX23" s="143"/>
      <c r="BY23" s="143"/>
      <c r="BZ23" s="143"/>
      <c r="CA23" s="143"/>
      <c r="CB23" s="155"/>
      <c r="CC23" s="143"/>
      <c r="CD23" s="143"/>
      <c r="CE23" s="143"/>
      <c r="CF23" s="143"/>
      <c r="CG23" s="143"/>
      <c r="CH23" s="143"/>
      <c r="CI23" s="143"/>
      <c r="CJ23" s="143"/>
      <c r="CK23" s="143"/>
      <c r="CL23" s="143"/>
      <c r="CM23" s="143"/>
      <c r="CN23" s="143"/>
      <c r="CO23" s="155"/>
      <c r="CP23" s="143"/>
      <c r="CQ23" s="143"/>
      <c r="CR23" s="143"/>
      <c r="CS23" s="143"/>
      <c r="CT23" s="143"/>
      <c r="CU23" s="143"/>
      <c r="CV23" s="143"/>
      <c r="CW23" s="143"/>
      <c r="CX23" s="143"/>
      <c r="CY23" s="143"/>
      <c r="CZ23" s="143"/>
      <c r="DA23" s="143"/>
      <c r="DB23" s="155"/>
    </row>
    <row r="25" spans="2:106" s="28" customFormat="1">
      <c r="B25" s="358" t="str">
        <f>B9</f>
        <v>Core banking subscription</v>
      </c>
      <c r="C25" s="405">
        <f>SUM(C26:C29)</f>
        <v>0</v>
      </c>
      <c r="D25" s="405">
        <f t="shared" ref="D25:N25" si="276">SUM(D26:D29)</f>
        <v>0</v>
      </c>
      <c r="E25" s="405">
        <f t="shared" si="276"/>
        <v>145.83333333333331</v>
      </c>
      <c r="F25" s="405">
        <f t="shared" si="276"/>
        <v>291.30208333333326</v>
      </c>
      <c r="G25" s="405">
        <f t="shared" si="276"/>
        <v>436.40716145833329</v>
      </c>
      <c r="H25" s="405">
        <f t="shared" si="276"/>
        <v>581.14947688802079</v>
      </c>
      <c r="I25" s="405">
        <f t="shared" si="276"/>
        <v>725.52993652913403</v>
      </c>
      <c r="J25" s="405">
        <f t="shared" si="276"/>
        <v>869.54944502114449</v>
      </c>
      <c r="K25" s="405">
        <f t="shared" si="276"/>
        <v>1013.208904741925</v>
      </c>
      <c r="L25" s="405">
        <f t="shared" si="276"/>
        <v>1156.5092158134034</v>
      </c>
      <c r="M25" s="405">
        <f t="shared" si="276"/>
        <v>1299.4512761072033</v>
      </c>
      <c r="N25" s="405">
        <f t="shared" si="276"/>
        <v>1442.0359812502688</v>
      </c>
      <c r="O25" s="406">
        <f>SUM(C25:N25)</f>
        <v>7960.9768144761001</v>
      </c>
      <c r="P25" s="405">
        <f>SUM(P26:P29)</f>
        <v>1584.2642246304763</v>
      </c>
      <c r="Q25" s="405">
        <f t="shared" ref="Q25" si="277">SUM(Q26:Q29)</f>
        <v>1726.1368974022334</v>
      </c>
      <c r="R25" s="405">
        <f t="shared" ref="R25" si="278">SUM(R26:R29)</f>
        <v>1925.9882218253947</v>
      </c>
      <c r="S25" s="405">
        <f t="shared" ref="S25" si="279">SUM(S26:S29)</f>
        <v>2125.3399179374983</v>
      </c>
      <c r="T25" s="405">
        <f t="shared" ref="T25" si="280">SUM(T26:T29)</f>
        <v>2324.193234809321</v>
      </c>
      <c r="U25" s="405">
        <f t="shared" ref="U25" si="281">SUM(U26:U29)</f>
        <v>2522.5494183889641</v>
      </c>
      <c r="V25" s="405">
        <f t="shared" ref="V25" si="282">SUM(V26:V29)</f>
        <v>2720.4097115096583</v>
      </c>
      <c r="W25" s="405">
        <f t="shared" ref="W25" si="283">SUM(W26:W29)</f>
        <v>2917.7753538975512</v>
      </c>
      <c r="X25" s="405">
        <f t="shared" ref="X25" si="284">SUM(X26:X29)</f>
        <v>3114.6475821794738</v>
      </c>
      <c r="Y25" s="405">
        <f t="shared" ref="Y25" si="285">SUM(Y26:Y29)</f>
        <v>3311.027629890692</v>
      </c>
      <c r="Z25" s="405">
        <f t="shared" ref="Z25" si="286">SUM(Z26:Z29)</f>
        <v>3506.9167274826323</v>
      </c>
      <c r="AA25" s="405">
        <f t="shared" ref="AA25" si="287">SUM(AA26:AA29)</f>
        <v>3702.3161023305915</v>
      </c>
      <c r="AB25" s="406">
        <f>SUM(P25:AA25)</f>
        <v>31481.565022284489</v>
      </c>
      <c r="AC25" s="405">
        <f>SUM(AC26:AC29)</f>
        <v>3897.2269787414311</v>
      </c>
      <c r="AD25" s="405">
        <f t="shared" ref="AD25" si="288">SUM(AD26:AD29)</f>
        <v>4091.6505779612435</v>
      </c>
      <c r="AE25" s="405">
        <f t="shared" ref="AE25" si="289">SUM(AE26:AE29)</f>
        <v>4314.7547848496743</v>
      </c>
      <c r="AF25" s="405">
        <f t="shared" ref="AF25" si="290">SUM(AF26:AF29)</f>
        <v>4537.301231220883</v>
      </c>
      <c r="AG25" s="405">
        <f t="shared" ref="AG25" si="291">SUM(AG26:AG29)</f>
        <v>4759.291311476165</v>
      </c>
      <c r="AH25" s="405">
        <f t="shared" ref="AH25" si="292">SUM(AH26:AH29)</f>
        <v>4980.7264165308079</v>
      </c>
      <c r="AI25" s="405">
        <f t="shared" ref="AI25" si="293">SUM(AI26:AI29)</f>
        <v>5275.9166185917129</v>
      </c>
      <c r="AJ25" s="405">
        <f t="shared" ref="AJ25" si="294">SUM(AJ26:AJ29)</f>
        <v>5499.3934937119011</v>
      </c>
      <c r="AK25" s="405">
        <f t="shared" ref="AK25" si="295">SUM(AK26:AK29)</f>
        <v>5722.3116766442881</v>
      </c>
      <c r="AL25" s="405">
        <f t="shared" ref="AL25" si="296">SUM(AL26:AL29)</f>
        <v>5944.6725641193443</v>
      </c>
      <c r="AM25" s="405">
        <f t="shared" ref="AM25" si="297">SUM(AM26:AM29)</f>
        <v>6166.4775493757124</v>
      </c>
      <c r="AN25" s="405">
        <f t="shared" ref="AN25" si="298">SUM(AN26:AN29)</f>
        <v>6387.7280221689398</v>
      </c>
      <c r="AO25" s="406">
        <f>SUM(AC25:AN25)</f>
        <v>61577.451225392098</v>
      </c>
      <c r="AP25" s="405">
        <f>SUM(AP26:AP29)</f>
        <v>6608.4253687801847</v>
      </c>
      <c r="AQ25" s="405">
        <f t="shared" ref="AQ25" si="299">SUM(AQ26:AQ29)</f>
        <v>6828.5709720249015</v>
      </c>
      <c r="AR25" s="405">
        <f t="shared" ref="AR25" si="300">SUM(AR26:AR29)</f>
        <v>7077.7495445948389</v>
      </c>
      <c r="AS25" s="405">
        <f t="shared" ref="AS25" si="301">SUM(AS26:AS29)</f>
        <v>7326.3051707333507</v>
      </c>
      <c r="AT25" s="405">
        <f t="shared" ref="AT25" si="302">SUM(AT26:AT29)</f>
        <v>7574.2394078065181</v>
      </c>
      <c r="AU25" s="405">
        <f t="shared" ref="AU25" si="303">SUM(AU26:AU29)</f>
        <v>7821.5538092870011</v>
      </c>
      <c r="AV25" s="405">
        <f t="shared" ref="AV25" si="304">SUM(AV26:AV29)</f>
        <v>8187.5691137919821</v>
      </c>
      <c r="AW25" s="405">
        <f t="shared" ref="AW25" si="305">SUM(AW26:AW29)</f>
        <v>8437.2876910075029</v>
      </c>
      <c r="AX25" s="405">
        <f t="shared" ref="AX25" si="306">SUM(AX26:AX29)</f>
        <v>8686.3819717799834</v>
      </c>
      <c r="AY25" s="405">
        <f t="shared" ref="AY25" si="307">SUM(AY26:AY29)</f>
        <v>8934.8535168505314</v>
      </c>
      <c r="AZ25" s="405">
        <f t="shared" ref="AZ25" si="308">SUM(AZ26:AZ29)</f>
        <v>9182.7038830584061</v>
      </c>
      <c r="BA25" s="405">
        <f t="shared" ref="BA25" si="309">SUM(BA26:BA29)</f>
        <v>9429.9346233507586</v>
      </c>
      <c r="BB25" s="406">
        <f>SUM(AP25:BA25)</f>
        <v>96095.575073065949</v>
      </c>
      <c r="BC25" s="405">
        <f>SUM(BC26:BC29)</f>
        <v>9676.5472867923836</v>
      </c>
      <c r="BD25" s="405">
        <f t="shared" ref="BD25" si="310">SUM(BD26:BD29)</f>
        <v>9922.543418575402</v>
      </c>
      <c r="BE25" s="405">
        <f t="shared" ref="BE25" si="311">SUM(BE26:BE29)</f>
        <v>10197.945393362297</v>
      </c>
      <c r="BF25" s="405">
        <f t="shared" ref="BF25" si="312">SUM(BF26:BF29)</f>
        <v>10472.658863212226</v>
      </c>
      <c r="BG25" s="405">
        <f t="shared" ref="BG25" si="313">SUM(BG26:BG29)</f>
        <v>10746.68554938753</v>
      </c>
      <c r="BH25" s="405">
        <f t="shared" ref="BH25" si="314">SUM(BH26:BH29)</f>
        <v>11020.027168847395</v>
      </c>
      <c r="BI25" s="405">
        <f t="shared" ref="BI25" si="315">SUM(BI26:BI29)</f>
        <v>11465.484680494143</v>
      </c>
      <c r="BJ25" s="405">
        <f t="shared" ref="BJ25" si="316">SUM(BJ26:BJ29)</f>
        <v>11741.623052126242</v>
      </c>
      <c r="BK25" s="405">
        <f t="shared" ref="BK25" si="317">SUM(BK26:BK29)</f>
        <v>12017.07107782926</v>
      </c>
      <c r="BL25" s="405">
        <f t="shared" ref="BL25" si="318">SUM(BL26:BL29)</f>
        <v>12291.830483468022</v>
      </c>
      <c r="BM25" s="405">
        <f t="shared" ref="BM25" si="319">SUM(BM26:BM29)</f>
        <v>12565.902990592685</v>
      </c>
      <c r="BN25" s="405">
        <f t="shared" ref="BN25" si="320">SUM(BN26:BN29)</f>
        <v>12839.290316449538</v>
      </c>
      <c r="BO25" s="406">
        <f>SUM(BC25:BN25)</f>
        <v>134957.61028113714</v>
      </c>
      <c r="BP25" s="405">
        <f>SUM(BP26:BP29)</f>
        <v>13560.098961045907</v>
      </c>
      <c r="BQ25" s="405">
        <f t="shared" ref="BQ25" si="321">SUM(BQ26:BQ29)</f>
        <v>13841.417463643294</v>
      </c>
      <c r="BR25" s="405">
        <f t="shared" ref="BR25" si="322">SUM(BR26:BR29)</f>
        <v>14058.988919984185</v>
      </c>
      <c r="BS25" s="405">
        <f t="shared" ref="BS25" si="323">SUM(BS26:BS29)</f>
        <v>14276.016447684224</v>
      </c>
      <c r="BT25" s="405">
        <f t="shared" ref="BT25" si="324">SUM(BT26:BT29)</f>
        <v>14492.50140656501</v>
      </c>
      <c r="BU25" s="405">
        <f t="shared" ref="BU25" si="325">SUM(BU26:BU29)</f>
        <v>14708.445153048599</v>
      </c>
      <c r="BV25" s="405">
        <f t="shared" ref="BV25" si="326">SUM(BV26:BV29)</f>
        <v>15152.211893278854</v>
      </c>
      <c r="BW25" s="405">
        <f t="shared" ref="BW25" si="327">SUM(BW26:BW29)</f>
        <v>15370.365113545658</v>
      </c>
      <c r="BX25" s="405">
        <f t="shared" ref="BX25" si="328">SUM(BX26:BX29)</f>
        <v>15587.972950761794</v>
      </c>
      <c r="BY25" s="405">
        <f t="shared" ref="BY25" si="329">SUM(BY26:BY29)</f>
        <v>15805.036768384889</v>
      </c>
      <c r="BZ25" s="405">
        <f t="shared" ref="BZ25" si="330">SUM(BZ26:BZ29)</f>
        <v>16021.557926463927</v>
      </c>
      <c r="CA25" s="405">
        <f t="shared" ref="CA25" si="331">SUM(CA26:CA29)</f>
        <v>16237.537781647768</v>
      </c>
      <c r="CB25" s="406">
        <f>SUM(BP25:CA25)</f>
        <v>179112.15078605412</v>
      </c>
      <c r="CC25" s="405">
        <f>SUM(CC26:CC29)</f>
        <v>17015.261193813167</v>
      </c>
      <c r="CD25" s="405">
        <f t="shared" ref="CD25" si="332">SUM(CD26:CD29)</f>
        <v>17237.506790828636</v>
      </c>
      <c r="CE25" s="405">
        <f t="shared" ref="CE25" si="333">SUM(CE26:CE29)</f>
        <v>17393.000836351566</v>
      </c>
      <c r="CF25" s="405">
        <f t="shared" ref="CF25" si="334">SUM(CF26:CF29)</f>
        <v>17548.106146760685</v>
      </c>
      <c r="CG25" s="405">
        <f t="shared" ref="CG25" si="335">SUM(CG26:CG29)</f>
        <v>17702.823693893784</v>
      </c>
      <c r="CH25" s="405">
        <f t="shared" ref="CH25" si="336">SUM(CH26:CH29)</f>
        <v>17857.15444715905</v>
      </c>
      <c r="CI25" s="405">
        <f t="shared" ref="CI25" si="337">SUM(CI26:CI29)</f>
        <v>18286.70294133198</v>
      </c>
      <c r="CJ25" s="405">
        <f t="shared" ref="CJ25" si="338">SUM(CJ26:CJ29)</f>
        <v>18442.61276210365</v>
      </c>
      <c r="CK25" s="405">
        <f t="shared" ref="CK25" si="339">SUM(CK26:CK29)</f>
        <v>18598.132808323389</v>
      </c>
      <c r="CL25" s="405">
        <f t="shared" ref="CL25" si="340">SUM(CL26:CL29)</f>
        <v>18753.264054427586</v>
      </c>
      <c r="CM25" s="405">
        <f t="shared" ref="CM25" si="341">SUM(CM26:CM29)</f>
        <v>18908.007472416513</v>
      </c>
      <c r="CN25" s="405">
        <f t="shared" ref="CN25" si="342">SUM(CN26:CN29)</f>
        <v>19062.36403186047</v>
      </c>
      <c r="CO25" s="406">
        <f>SUM(CC25:CN25)</f>
        <v>216804.93717927049</v>
      </c>
      <c r="CP25" s="405">
        <f>SUM(CP26:CP29)</f>
        <v>19873.056435318344</v>
      </c>
      <c r="CQ25" s="405">
        <f t="shared" ref="CQ25" si="343">SUM(CQ26:CQ29)</f>
        <v>20031.890997355047</v>
      </c>
      <c r="CR25" s="405">
        <f t="shared" ref="CR25" si="344">SUM(CR26:CR29)</f>
        <v>20190.328472986657</v>
      </c>
      <c r="CS25" s="405">
        <f t="shared" ref="CS25" si="345">SUM(CS26:CS29)</f>
        <v>20348.369854929191</v>
      </c>
      <c r="CT25" s="405">
        <f t="shared" ref="CT25" si="346">SUM(CT26:CT29)</f>
        <v>20506.01613341687</v>
      </c>
      <c r="CU25" s="405">
        <f t="shared" ref="CU25" si="347">SUM(CU26:CU29)</f>
        <v>20663.268296208327</v>
      </c>
      <c r="CV25" s="405">
        <f t="shared" ref="CV25" si="348">SUM(CV26:CV29)</f>
        <v>21138.71428736829</v>
      </c>
      <c r="CW25" s="405">
        <f t="shared" ref="CW25" si="349">SUM(CW26:CW29)</f>
        <v>21297.575408681118</v>
      </c>
      <c r="CX25" s="405">
        <f t="shared" ref="CX25" si="350">SUM(CX26:CX29)</f>
        <v>21456.039377190664</v>
      </c>
      <c r="CY25" s="405">
        <f t="shared" ref="CY25" si="351">SUM(CY26:CY29)</f>
        <v>21614.107185778939</v>
      </c>
      <c r="CZ25" s="405">
        <f t="shared" ref="CZ25" si="352">SUM(CZ26:CZ29)</f>
        <v>21771.77982484574</v>
      </c>
      <c r="DA25" s="405">
        <f t="shared" ref="DA25" si="353">SUM(DA26:DA29)</f>
        <v>21929.058282314876</v>
      </c>
      <c r="DB25" s="406">
        <f>SUM(CP25:DA25)</f>
        <v>250820.20455639405</v>
      </c>
    </row>
    <row r="26" spans="2:106" s="150" customFormat="1">
      <c r="B26" s="149" t="str">
        <f>B20</f>
        <v>SaaS Phase</v>
      </c>
      <c r="C26" s="142">
        <f t="shared" ref="C26:N26" si="354">C$32*C84</f>
        <v>0</v>
      </c>
      <c r="D26" s="142">
        <f t="shared" si="354"/>
        <v>0</v>
      </c>
      <c r="E26" s="142">
        <f t="shared" si="354"/>
        <v>0</v>
      </c>
      <c r="F26" s="142">
        <f t="shared" si="354"/>
        <v>0</v>
      </c>
      <c r="G26" s="142">
        <f t="shared" si="354"/>
        <v>0</v>
      </c>
      <c r="H26" s="142">
        <f t="shared" si="354"/>
        <v>0</v>
      </c>
      <c r="I26" s="142">
        <f t="shared" si="354"/>
        <v>0</v>
      </c>
      <c r="J26" s="142">
        <f t="shared" si="354"/>
        <v>0</v>
      </c>
      <c r="K26" s="142">
        <f t="shared" si="354"/>
        <v>0</v>
      </c>
      <c r="L26" s="142">
        <f t="shared" si="354"/>
        <v>0</v>
      </c>
      <c r="M26" s="142">
        <f t="shared" si="354"/>
        <v>0</v>
      </c>
      <c r="N26" s="142">
        <f t="shared" si="354"/>
        <v>0</v>
      </c>
      <c r="O26" s="342">
        <f>SUM(C26:N26)</f>
        <v>0</v>
      </c>
      <c r="P26" s="142">
        <f t="shared" ref="P26:AA26" si="355">P$32*P84</f>
        <v>0</v>
      </c>
      <c r="Q26" s="142">
        <f t="shared" si="355"/>
        <v>0</v>
      </c>
      <c r="R26" s="142">
        <f t="shared" si="355"/>
        <v>0</v>
      </c>
      <c r="S26" s="142">
        <f t="shared" si="355"/>
        <v>0</v>
      </c>
      <c r="T26" s="142">
        <f t="shared" si="355"/>
        <v>0</v>
      </c>
      <c r="U26" s="142">
        <f t="shared" si="355"/>
        <v>0</v>
      </c>
      <c r="V26" s="142">
        <f t="shared" si="355"/>
        <v>0</v>
      </c>
      <c r="W26" s="142">
        <f t="shared" si="355"/>
        <v>0</v>
      </c>
      <c r="X26" s="142">
        <f t="shared" si="355"/>
        <v>0</v>
      </c>
      <c r="Y26" s="142">
        <f t="shared" si="355"/>
        <v>0</v>
      </c>
      <c r="Z26" s="142">
        <f t="shared" si="355"/>
        <v>0</v>
      </c>
      <c r="AA26" s="142">
        <f t="shared" si="355"/>
        <v>0</v>
      </c>
      <c r="AB26" s="342">
        <f>SUM(P26:AA26)</f>
        <v>0</v>
      </c>
      <c r="AC26" s="142">
        <f t="shared" ref="AC26:AN26" si="356">AC$32*AC84</f>
        <v>0</v>
      </c>
      <c r="AD26" s="142">
        <f t="shared" si="356"/>
        <v>0</v>
      </c>
      <c r="AE26" s="142">
        <f t="shared" si="356"/>
        <v>0</v>
      </c>
      <c r="AF26" s="142">
        <f t="shared" si="356"/>
        <v>0</v>
      </c>
      <c r="AG26" s="142">
        <f t="shared" si="356"/>
        <v>0</v>
      </c>
      <c r="AH26" s="142">
        <f t="shared" si="356"/>
        <v>0</v>
      </c>
      <c r="AI26" s="142">
        <f t="shared" si="356"/>
        <v>0</v>
      </c>
      <c r="AJ26" s="142">
        <f t="shared" si="356"/>
        <v>0</v>
      </c>
      <c r="AK26" s="142">
        <f t="shared" si="356"/>
        <v>0</v>
      </c>
      <c r="AL26" s="142">
        <f t="shared" si="356"/>
        <v>0</v>
      </c>
      <c r="AM26" s="142">
        <f t="shared" si="356"/>
        <v>0</v>
      </c>
      <c r="AN26" s="142">
        <f t="shared" si="356"/>
        <v>0</v>
      </c>
      <c r="AO26" s="342">
        <f>SUM(AC26:AN26)</f>
        <v>0</v>
      </c>
      <c r="AP26" s="142">
        <f t="shared" ref="AP26:BA26" si="357">AP$32*AP84</f>
        <v>0</v>
      </c>
      <c r="AQ26" s="142">
        <f t="shared" si="357"/>
        <v>0</v>
      </c>
      <c r="AR26" s="142">
        <f t="shared" si="357"/>
        <v>0</v>
      </c>
      <c r="AS26" s="142">
        <f t="shared" si="357"/>
        <v>0</v>
      </c>
      <c r="AT26" s="142">
        <f t="shared" si="357"/>
        <v>0</v>
      </c>
      <c r="AU26" s="142">
        <f t="shared" si="357"/>
        <v>0</v>
      </c>
      <c r="AV26" s="142">
        <f t="shared" si="357"/>
        <v>0</v>
      </c>
      <c r="AW26" s="142">
        <f t="shared" si="357"/>
        <v>0</v>
      </c>
      <c r="AX26" s="142">
        <f t="shared" si="357"/>
        <v>0</v>
      </c>
      <c r="AY26" s="142">
        <f t="shared" si="357"/>
        <v>0</v>
      </c>
      <c r="AZ26" s="142">
        <f t="shared" si="357"/>
        <v>0</v>
      </c>
      <c r="BA26" s="142">
        <f t="shared" si="357"/>
        <v>0</v>
      </c>
      <c r="BB26" s="342">
        <f>SUM(AP26:BA26)</f>
        <v>0</v>
      </c>
      <c r="BC26" s="142">
        <f t="shared" ref="BC26:BN26" si="358">BC$32*BC84</f>
        <v>0</v>
      </c>
      <c r="BD26" s="142">
        <f t="shared" si="358"/>
        <v>0</v>
      </c>
      <c r="BE26" s="142">
        <f t="shared" si="358"/>
        <v>0</v>
      </c>
      <c r="BF26" s="142">
        <f t="shared" si="358"/>
        <v>0</v>
      </c>
      <c r="BG26" s="142">
        <f t="shared" si="358"/>
        <v>0</v>
      </c>
      <c r="BH26" s="142">
        <f t="shared" si="358"/>
        <v>0</v>
      </c>
      <c r="BI26" s="142">
        <f t="shared" si="358"/>
        <v>0</v>
      </c>
      <c r="BJ26" s="142">
        <f t="shared" si="358"/>
        <v>0</v>
      </c>
      <c r="BK26" s="142">
        <f t="shared" si="358"/>
        <v>0</v>
      </c>
      <c r="BL26" s="142">
        <f t="shared" si="358"/>
        <v>0</v>
      </c>
      <c r="BM26" s="142">
        <f t="shared" si="358"/>
        <v>0</v>
      </c>
      <c r="BN26" s="142">
        <f t="shared" si="358"/>
        <v>0</v>
      </c>
      <c r="BO26" s="342">
        <f>SUM(BC26:BN26)</f>
        <v>0</v>
      </c>
      <c r="BP26" s="142">
        <f t="shared" ref="BP26:CA26" si="359">BP$32*BP84</f>
        <v>0</v>
      </c>
      <c r="BQ26" s="142">
        <f t="shared" si="359"/>
        <v>0</v>
      </c>
      <c r="BR26" s="142">
        <f t="shared" si="359"/>
        <v>0</v>
      </c>
      <c r="BS26" s="142">
        <f t="shared" si="359"/>
        <v>0</v>
      </c>
      <c r="BT26" s="142">
        <f t="shared" si="359"/>
        <v>0</v>
      </c>
      <c r="BU26" s="142">
        <f t="shared" si="359"/>
        <v>0</v>
      </c>
      <c r="BV26" s="142">
        <f t="shared" si="359"/>
        <v>0</v>
      </c>
      <c r="BW26" s="142">
        <f t="shared" si="359"/>
        <v>0</v>
      </c>
      <c r="BX26" s="142">
        <f t="shared" si="359"/>
        <v>0</v>
      </c>
      <c r="BY26" s="142">
        <f t="shared" si="359"/>
        <v>0</v>
      </c>
      <c r="BZ26" s="142">
        <f t="shared" si="359"/>
        <v>0</v>
      </c>
      <c r="CA26" s="142">
        <f t="shared" si="359"/>
        <v>0</v>
      </c>
      <c r="CB26" s="342">
        <f>SUM(BP26:CA26)</f>
        <v>0</v>
      </c>
      <c r="CC26" s="142">
        <f t="shared" ref="CC26:CN26" si="360">CC$32*CC84</f>
        <v>0</v>
      </c>
      <c r="CD26" s="142">
        <f t="shared" si="360"/>
        <v>0</v>
      </c>
      <c r="CE26" s="142">
        <f t="shared" si="360"/>
        <v>0</v>
      </c>
      <c r="CF26" s="142">
        <f t="shared" si="360"/>
        <v>0</v>
      </c>
      <c r="CG26" s="142">
        <f t="shared" si="360"/>
        <v>0</v>
      </c>
      <c r="CH26" s="142">
        <f t="shared" si="360"/>
        <v>0</v>
      </c>
      <c r="CI26" s="142">
        <f t="shared" si="360"/>
        <v>0</v>
      </c>
      <c r="CJ26" s="142">
        <f t="shared" si="360"/>
        <v>0</v>
      </c>
      <c r="CK26" s="142">
        <f t="shared" si="360"/>
        <v>0</v>
      </c>
      <c r="CL26" s="142">
        <f t="shared" si="360"/>
        <v>0</v>
      </c>
      <c r="CM26" s="142">
        <f t="shared" si="360"/>
        <v>0</v>
      </c>
      <c r="CN26" s="142">
        <f t="shared" si="360"/>
        <v>0</v>
      </c>
      <c r="CO26" s="342">
        <f>SUM(CC26:CN26)</f>
        <v>0</v>
      </c>
      <c r="CP26" s="142">
        <f t="shared" ref="CP26:DA26" si="361">CP$32*CP84</f>
        <v>0</v>
      </c>
      <c r="CQ26" s="142">
        <f t="shared" si="361"/>
        <v>0</v>
      </c>
      <c r="CR26" s="142">
        <f t="shared" si="361"/>
        <v>0</v>
      </c>
      <c r="CS26" s="142">
        <f t="shared" si="361"/>
        <v>0</v>
      </c>
      <c r="CT26" s="142">
        <f t="shared" si="361"/>
        <v>0</v>
      </c>
      <c r="CU26" s="142">
        <f t="shared" si="361"/>
        <v>0</v>
      </c>
      <c r="CV26" s="142">
        <f t="shared" si="361"/>
        <v>0</v>
      </c>
      <c r="CW26" s="142">
        <f t="shared" si="361"/>
        <v>0</v>
      </c>
      <c r="CX26" s="142">
        <f t="shared" si="361"/>
        <v>0</v>
      </c>
      <c r="CY26" s="142">
        <f t="shared" si="361"/>
        <v>0</v>
      </c>
      <c r="CZ26" s="142">
        <f t="shared" si="361"/>
        <v>0</v>
      </c>
      <c r="DA26" s="142">
        <f t="shared" si="361"/>
        <v>0</v>
      </c>
      <c r="DB26" s="342">
        <f>SUM(CP26:DA26)</f>
        <v>0</v>
      </c>
    </row>
    <row r="27" spans="2:106" s="28" customFormat="1">
      <c r="B27" s="149" t="str">
        <f t="shared" ref="B27:B28" si="362">B21</f>
        <v>PaaS Phase</v>
      </c>
      <c r="C27" s="142">
        <f t="shared" ref="C27:N27" si="363">C$32*C85</f>
        <v>0</v>
      </c>
      <c r="D27" s="142">
        <f t="shared" si="363"/>
        <v>0</v>
      </c>
      <c r="E27" s="142">
        <f t="shared" si="363"/>
        <v>41.666666666666664</v>
      </c>
      <c r="F27" s="142">
        <f t="shared" si="363"/>
        <v>83.229166666666657</v>
      </c>
      <c r="G27" s="142">
        <f t="shared" si="363"/>
        <v>124.68776041666665</v>
      </c>
      <c r="H27" s="142">
        <f t="shared" si="363"/>
        <v>166.04270768229165</v>
      </c>
      <c r="I27" s="142">
        <f t="shared" si="363"/>
        <v>207.29426757975259</v>
      </c>
      <c r="J27" s="142">
        <f t="shared" si="363"/>
        <v>248.44269857746986</v>
      </c>
      <c r="K27" s="142">
        <f t="shared" si="363"/>
        <v>289.48825849769287</v>
      </c>
      <c r="L27" s="142">
        <f t="shared" si="363"/>
        <v>330.43120451811529</v>
      </c>
      <c r="M27" s="142">
        <f t="shared" si="363"/>
        <v>371.27179317348669</v>
      </c>
      <c r="N27" s="142">
        <f t="shared" si="363"/>
        <v>412.01028035721964</v>
      </c>
      <c r="O27" s="342">
        <f>SUM(C27:N27)</f>
        <v>2274.5648041360282</v>
      </c>
      <c r="P27" s="142">
        <f t="shared" ref="P27:AA27" si="364">P$32*P85</f>
        <v>452.64692132299325</v>
      </c>
      <c r="Q27" s="142">
        <f t="shared" si="364"/>
        <v>493.18197068635243</v>
      </c>
      <c r="R27" s="142">
        <f t="shared" si="364"/>
        <v>550.28234909296987</v>
      </c>
      <c r="S27" s="142">
        <f t="shared" si="364"/>
        <v>607.23997655357084</v>
      </c>
      <c r="T27" s="142">
        <f t="shared" si="364"/>
        <v>664.05520994552023</v>
      </c>
      <c r="U27" s="142">
        <f t="shared" si="364"/>
        <v>720.72840525398976</v>
      </c>
      <c r="V27" s="142">
        <f t="shared" si="364"/>
        <v>777.25991757418819</v>
      </c>
      <c r="W27" s="142">
        <f t="shared" si="364"/>
        <v>833.65010111358606</v>
      </c>
      <c r="X27" s="142">
        <f t="shared" si="364"/>
        <v>889.89930919413541</v>
      </c>
      <c r="Y27" s="142">
        <f t="shared" si="364"/>
        <v>946.0078942544834</v>
      </c>
      <c r="Z27" s="142">
        <f t="shared" si="364"/>
        <v>1001.9762078521806</v>
      </c>
      <c r="AA27" s="142">
        <f t="shared" si="364"/>
        <v>1057.8046006658833</v>
      </c>
      <c r="AB27" s="342">
        <f>SUM(P27:AA27)</f>
        <v>8994.7328635098529</v>
      </c>
      <c r="AC27" s="142">
        <f t="shared" ref="AC27:AN27" si="365">AC$32*AC85</f>
        <v>1113.4934224975518</v>
      </c>
      <c r="AD27" s="142">
        <f t="shared" si="365"/>
        <v>1169.0430222746411</v>
      </c>
      <c r="AE27" s="142">
        <f t="shared" si="365"/>
        <v>1232.7870813856211</v>
      </c>
      <c r="AF27" s="142">
        <f t="shared" si="365"/>
        <v>1296.3717803488239</v>
      </c>
      <c r="AG27" s="142">
        <f t="shared" si="365"/>
        <v>1359.7975175646186</v>
      </c>
      <c r="AH27" s="142">
        <f t="shared" si="365"/>
        <v>1423.0646904373739</v>
      </c>
      <c r="AI27" s="142">
        <f t="shared" si="365"/>
        <v>1560.4823801468447</v>
      </c>
      <c r="AJ27" s="142">
        <f t="shared" si="365"/>
        <v>1626.5811741964776</v>
      </c>
      <c r="AK27" s="142">
        <f t="shared" si="365"/>
        <v>1692.5147212609866</v>
      </c>
      <c r="AL27" s="142">
        <f t="shared" si="365"/>
        <v>1758.2834344578343</v>
      </c>
      <c r="AM27" s="142">
        <f t="shared" si="365"/>
        <v>1823.8877258716896</v>
      </c>
      <c r="AN27" s="142">
        <f t="shared" si="365"/>
        <v>1889.3280065570104</v>
      </c>
      <c r="AO27" s="342">
        <f>SUM(AC27:AN27)</f>
        <v>17945.634956999475</v>
      </c>
      <c r="AP27" s="142">
        <f t="shared" ref="AP27:BA27" si="366">AP$32*AP85</f>
        <v>1954.6046865406181</v>
      </c>
      <c r="AQ27" s="142">
        <f t="shared" si="366"/>
        <v>2019.7181748242667</v>
      </c>
      <c r="AR27" s="142">
        <f t="shared" si="366"/>
        <v>2093.4188793872058</v>
      </c>
      <c r="AS27" s="142">
        <f t="shared" si="366"/>
        <v>2166.9353321887379</v>
      </c>
      <c r="AT27" s="142">
        <f t="shared" si="366"/>
        <v>2240.267993858266</v>
      </c>
      <c r="AU27" s="142">
        <f t="shared" si="366"/>
        <v>2313.4173238736203</v>
      </c>
      <c r="AV27" s="142">
        <f t="shared" si="366"/>
        <v>2505.7029695921333</v>
      </c>
      <c r="AW27" s="142">
        <f t="shared" si="366"/>
        <v>2582.126212168153</v>
      </c>
      <c r="AX27" s="142">
        <f t="shared" si="366"/>
        <v>2658.3583966377323</v>
      </c>
      <c r="AY27" s="142">
        <f t="shared" si="366"/>
        <v>2734.4000006461379</v>
      </c>
      <c r="AZ27" s="142">
        <f t="shared" si="366"/>
        <v>2810.2515006445224</v>
      </c>
      <c r="BA27" s="142">
        <f t="shared" si="366"/>
        <v>2885.9133718929111</v>
      </c>
      <c r="BB27" s="342">
        <f>SUM(AP27:BA27)</f>
        <v>28965.114842254308</v>
      </c>
      <c r="BC27" s="142">
        <f t="shared" ref="BC27:BN27" si="367">BC$32*BC85</f>
        <v>2961.386088463179</v>
      </c>
      <c r="BD27" s="142">
        <f t="shared" si="367"/>
        <v>3036.670123242021</v>
      </c>
      <c r="BE27" s="142">
        <f t="shared" si="367"/>
        <v>3120.9534479339159</v>
      </c>
      <c r="BF27" s="142">
        <f t="shared" si="367"/>
        <v>3205.0260643140814</v>
      </c>
      <c r="BG27" s="142">
        <f t="shared" si="367"/>
        <v>3288.8884991532968</v>
      </c>
      <c r="BH27" s="142">
        <f t="shared" si="367"/>
        <v>3372.5412779054136</v>
      </c>
      <c r="BI27" s="142">
        <f t="shared" si="367"/>
        <v>3628.7841709461832</v>
      </c>
      <c r="BJ27" s="142">
        <f t="shared" si="367"/>
        <v>3716.1809605188182</v>
      </c>
      <c r="BK27" s="142">
        <f t="shared" si="367"/>
        <v>3803.3592581175212</v>
      </c>
      <c r="BL27" s="142">
        <f t="shared" si="367"/>
        <v>3890.3196099722277</v>
      </c>
      <c r="BM27" s="142">
        <f t="shared" si="367"/>
        <v>3977.0625609472972</v>
      </c>
      <c r="BN27" s="142">
        <f t="shared" si="367"/>
        <v>4063.5886545449298</v>
      </c>
      <c r="BO27" s="342">
        <f>SUM(BC27:BN27)</f>
        <v>42064.760716058889</v>
      </c>
      <c r="BP27" s="142">
        <f t="shared" ref="BP27:CA27" si="368">BP$32*BP85</f>
        <v>4149.898432908567</v>
      </c>
      <c r="BQ27" s="142">
        <f t="shared" si="368"/>
        <v>4235.9924368262964</v>
      </c>
      <c r="BR27" s="142">
        <f t="shared" si="368"/>
        <v>4302.5774557342302</v>
      </c>
      <c r="BS27" s="142">
        <f t="shared" si="368"/>
        <v>4368.9960120948945</v>
      </c>
      <c r="BT27" s="142">
        <f t="shared" si="368"/>
        <v>4435.2485220646568</v>
      </c>
      <c r="BU27" s="142">
        <f t="shared" si="368"/>
        <v>4501.3354007594953</v>
      </c>
      <c r="BV27" s="142">
        <f t="shared" si="368"/>
        <v>4795.6199153704756</v>
      </c>
      <c r="BW27" s="142">
        <f t="shared" si="368"/>
        <v>4864.664615582049</v>
      </c>
      <c r="BX27" s="142">
        <f t="shared" si="368"/>
        <v>4933.5367040430938</v>
      </c>
      <c r="BY27" s="142">
        <f t="shared" si="368"/>
        <v>5002.2366122829862</v>
      </c>
      <c r="BZ27" s="142">
        <f t="shared" si="368"/>
        <v>5070.7647707522783</v>
      </c>
      <c r="CA27" s="142">
        <f t="shared" si="368"/>
        <v>5139.1216088253987</v>
      </c>
      <c r="CB27" s="342">
        <f>SUM(BP27:CA27)</f>
        <v>55799.992487244424</v>
      </c>
      <c r="CC27" s="142">
        <f t="shared" ref="CC27:CN27" si="369">CC$32*CC85</f>
        <v>5207.3075548033348</v>
      </c>
      <c r="CD27" s="142">
        <f t="shared" si="369"/>
        <v>5275.3230359163272</v>
      </c>
      <c r="CE27" s="142">
        <f t="shared" si="369"/>
        <v>5322.9100408265367</v>
      </c>
      <c r="CF27" s="142">
        <f t="shared" si="369"/>
        <v>5370.3780782244703</v>
      </c>
      <c r="CG27" s="142">
        <f t="shared" si="369"/>
        <v>5417.7274455289089</v>
      </c>
      <c r="CH27" s="142">
        <f t="shared" si="369"/>
        <v>5464.958439415087</v>
      </c>
      <c r="CI27" s="142">
        <f t="shared" si="369"/>
        <v>5787.6749236073774</v>
      </c>
      <c r="CJ27" s="142">
        <f t="shared" si="369"/>
        <v>5837.0198144233591</v>
      </c>
      <c r="CK27" s="142">
        <f t="shared" si="369"/>
        <v>5886.2413430123006</v>
      </c>
      <c r="CL27" s="142">
        <f t="shared" si="369"/>
        <v>5935.3398177797708</v>
      </c>
      <c r="CM27" s="142">
        <f t="shared" si="369"/>
        <v>5984.3155463603207</v>
      </c>
      <c r="CN27" s="142">
        <f t="shared" si="369"/>
        <v>6033.16883561942</v>
      </c>
      <c r="CO27" s="342">
        <f>SUM(CC27:CN27)</f>
        <v>67522.364875517203</v>
      </c>
      <c r="CP27" s="142">
        <f t="shared" ref="CP27:DA27" si="370">CP$32*CP85</f>
        <v>6081.8999916553712</v>
      </c>
      <c r="CQ27" s="142">
        <f t="shared" si="370"/>
        <v>6130.5093198012328</v>
      </c>
      <c r="CR27" s="142">
        <f t="shared" si="370"/>
        <v>6178.9971246267287</v>
      </c>
      <c r="CS27" s="142">
        <f t="shared" si="370"/>
        <v>6227.3637099401622</v>
      </c>
      <c r="CT27" s="142">
        <f t="shared" si="370"/>
        <v>6275.6093787903119</v>
      </c>
      <c r="CU27" s="142">
        <f t="shared" si="370"/>
        <v>6323.7344334683357</v>
      </c>
      <c r="CV27" s="142">
        <f t="shared" si="370"/>
        <v>6690.3261342851474</v>
      </c>
      <c r="CW27" s="142">
        <f t="shared" si="370"/>
        <v>6740.6051009806843</v>
      </c>
      <c r="CX27" s="142">
        <f t="shared" si="370"/>
        <v>6790.758370259482</v>
      </c>
      <c r="CY27" s="142">
        <f t="shared" si="370"/>
        <v>6840.7862563650842</v>
      </c>
      <c r="CZ27" s="142">
        <f t="shared" si="370"/>
        <v>6890.689072755421</v>
      </c>
      <c r="DA27" s="142">
        <f t="shared" si="370"/>
        <v>6940.4671321047826</v>
      </c>
      <c r="DB27" s="342">
        <f>SUM(CP27:DA27)</f>
        <v>78111.746025032742</v>
      </c>
    </row>
    <row r="28" spans="2:106" s="28" customFormat="1">
      <c r="B28" s="149" t="str">
        <f t="shared" si="362"/>
        <v>Baas Phase</v>
      </c>
      <c r="C28" s="142">
        <f t="shared" ref="C28:N28" si="371">C$32*C86</f>
        <v>0</v>
      </c>
      <c r="D28" s="142">
        <f t="shared" si="371"/>
        <v>0</v>
      </c>
      <c r="E28" s="142">
        <f t="shared" si="371"/>
        <v>104.16666666666666</v>
      </c>
      <c r="F28" s="142">
        <f t="shared" si="371"/>
        <v>208.07291666666663</v>
      </c>
      <c r="G28" s="142">
        <f t="shared" si="371"/>
        <v>311.71940104166663</v>
      </c>
      <c r="H28" s="142">
        <f t="shared" si="371"/>
        <v>415.10676920572911</v>
      </c>
      <c r="I28" s="142">
        <f t="shared" si="371"/>
        <v>518.23566894938142</v>
      </c>
      <c r="J28" s="142">
        <f t="shared" si="371"/>
        <v>621.10674644367464</v>
      </c>
      <c r="K28" s="142">
        <f t="shared" si="371"/>
        <v>723.72064624423217</v>
      </c>
      <c r="L28" s="142">
        <f t="shared" si="371"/>
        <v>826.07801129528821</v>
      </c>
      <c r="M28" s="142">
        <f t="shared" si="371"/>
        <v>928.17948293371671</v>
      </c>
      <c r="N28" s="142">
        <f t="shared" si="371"/>
        <v>1030.0257008930491</v>
      </c>
      <c r="O28" s="342">
        <f t="shared" ref="O28" si="372">SUM(C28:N28)</f>
        <v>5686.4120103400719</v>
      </c>
      <c r="P28" s="142">
        <f t="shared" ref="P28:AA28" si="373">P$32*P86</f>
        <v>1131.6173033074831</v>
      </c>
      <c r="Q28" s="142">
        <f t="shared" si="373"/>
        <v>1232.9549267158811</v>
      </c>
      <c r="R28" s="142">
        <f t="shared" si="373"/>
        <v>1375.7058727324247</v>
      </c>
      <c r="S28" s="142">
        <f t="shared" si="373"/>
        <v>1518.0999413839272</v>
      </c>
      <c r="T28" s="142">
        <f t="shared" si="373"/>
        <v>1660.1380248638006</v>
      </c>
      <c r="U28" s="142">
        <f t="shared" si="373"/>
        <v>1801.8210131349745</v>
      </c>
      <c r="V28" s="142">
        <f t="shared" si="373"/>
        <v>1943.1497939354704</v>
      </c>
      <c r="W28" s="142">
        <f t="shared" si="373"/>
        <v>2084.1252527839652</v>
      </c>
      <c r="X28" s="142">
        <f t="shared" si="373"/>
        <v>2224.7482729853386</v>
      </c>
      <c r="Y28" s="142">
        <f t="shared" si="373"/>
        <v>2365.0197356362087</v>
      </c>
      <c r="Z28" s="142">
        <f t="shared" si="373"/>
        <v>2504.9405196304515</v>
      </c>
      <c r="AA28" s="142">
        <f t="shared" si="373"/>
        <v>2644.5115016647082</v>
      </c>
      <c r="AB28" s="342">
        <f t="shared" ref="AB28" si="374">SUM(P28:AA28)</f>
        <v>22486.832158774632</v>
      </c>
      <c r="AC28" s="142">
        <f t="shared" ref="AC28:AN28" si="375">AC$32*AC86</f>
        <v>2783.7335562438793</v>
      </c>
      <c r="AD28" s="142">
        <f t="shared" si="375"/>
        <v>2922.6075556866026</v>
      </c>
      <c r="AE28" s="142">
        <f t="shared" si="375"/>
        <v>3081.9677034640526</v>
      </c>
      <c r="AF28" s="142">
        <f t="shared" si="375"/>
        <v>3240.9294508720595</v>
      </c>
      <c r="AG28" s="142">
        <f t="shared" si="375"/>
        <v>3399.4937939115466</v>
      </c>
      <c r="AH28" s="142">
        <f t="shared" si="375"/>
        <v>3557.6617260934345</v>
      </c>
      <c r="AI28" s="142">
        <f t="shared" si="375"/>
        <v>3715.4342384448682</v>
      </c>
      <c r="AJ28" s="142">
        <f t="shared" si="375"/>
        <v>3872.812319515423</v>
      </c>
      <c r="AK28" s="142">
        <f t="shared" si="375"/>
        <v>4029.7969553833013</v>
      </c>
      <c r="AL28" s="142">
        <f t="shared" si="375"/>
        <v>4186.3891296615102</v>
      </c>
      <c r="AM28" s="142">
        <f t="shared" si="375"/>
        <v>4342.5898235040231</v>
      </c>
      <c r="AN28" s="142">
        <f t="shared" si="375"/>
        <v>4498.4000156119291</v>
      </c>
      <c r="AO28" s="342">
        <f t="shared" ref="AO28" si="376">SUM(AC28:AN28)</f>
        <v>43631.816268392628</v>
      </c>
      <c r="AP28" s="142">
        <f t="shared" ref="AP28:BA28" si="377">AP$32*AP86</f>
        <v>4653.8206822395668</v>
      </c>
      <c r="AQ28" s="142">
        <f t="shared" si="377"/>
        <v>4808.852797200635</v>
      </c>
      <c r="AR28" s="142">
        <f t="shared" si="377"/>
        <v>4984.3306652076335</v>
      </c>
      <c r="AS28" s="142">
        <f t="shared" si="377"/>
        <v>5159.3698385446132</v>
      </c>
      <c r="AT28" s="142">
        <f t="shared" si="377"/>
        <v>5333.9714139482521</v>
      </c>
      <c r="AU28" s="142">
        <f t="shared" si="377"/>
        <v>5508.1364854133808</v>
      </c>
      <c r="AV28" s="142">
        <f t="shared" si="377"/>
        <v>5681.8661441998483</v>
      </c>
      <c r="AW28" s="142">
        <f t="shared" si="377"/>
        <v>5855.161478839349</v>
      </c>
      <c r="AX28" s="142">
        <f t="shared" si="377"/>
        <v>6028.0235751422506</v>
      </c>
      <c r="AY28" s="142">
        <f t="shared" si="377"/>
        <v>6200.453516204394</v>
      </c>
      <c r="AZ28" s="142">
        <f t="shared" si="377"/>
        <v>6372.4523824138832</v>
      </c>
      <c r="BA28" s="142">
        <f t="shared" si="377"/>
        <v>6544.0212514578479</v>
      </c>
      <c r="BB28" s="342">
        <f t="shared" ref="BB28" si="378">SUM(AP28:BA28)</f>
        <v>67130.460230811659</v>
      </c>
      <c r="BC28" s="142">
        <f t="shared" ref="BC28:BN28" si="379">BC$32*BC86</f>
        <v>6715.1611983292041</v>
      </c>
      <c r="BD28" s="142">
        <f t="shared" si="379"/>
        <v>6885.8732953333811</v>
      </c>
      <c r="BE28" s="142">
        <f t="shared" si="379"/>
        <v>7076.9919454283809</v>
      </c>
      <c r="BF28" s="142">
        <f t="shared" si="379"/>
        <v>7267.6327988981438</v>
      </c>
      <c r="BG28" s="142">
        <f t="shared" si="379"/>
        <v>7457.7970502342323</v>
      </c>
      <c r="BH28" s="142">
        <f t="shared" si="379"/>
        <v>7647.4858909419809</v>
      </c>
      <c r="BI28" s="142">
        <f t="shared" si="379"/>
        <v>7836.7005095479599</v>
      </c>
      <c r="BJ28" s="142">
        <f t="shared" si="379"/>
        <v>8025.4420916074241</v>
      </c>
      <c r="BK28" s="142">
        <f t="shared" si="379"/>
        <v>8213.7118197117379</v>
      </c>
      <c r="BL28" s="142">
        <f t="shared" si="379"/>
        <v>8401.5108734957939</v>
      </c>
      <c r="BM28" s="142">
        <f t="shared" si="379"/>
        <v>8588.8404296453882</v>
      </c>
      <c r="BN28" s="142">
        <f t="shared" si="379"/>
        <v>8775.701661904608</v>
      </c>
      <c r="BO28" s="342">
        <f t="shared" ref="BO28" si="380">SUM(BC28:BN28)</f>
        <v>92892.849565078242</v>
      </c>
      <c r="BP28" s="142">
        <f t="shared" ref="BP28:CA28" si="381">BP$32*BP86</f>
        <v>9410.2005281373404</v>
      </c>
      <c r="BQ28" s="142">
        <f t="shared" si="381"/>
        <v>9605.4250268169981</v>
      </c>
      <c r="BR28" s="142">
        <f t="shared" si="381"/>
        <v>9756.4114642499553</v>
      </c>
      <c r="BS28" s="142">
        <f t="shared" si="381"/>
        <v>9907.0204355893293</v>
      </c>
      <c r="BT28" s="142">
        <f t="shared" si="381"/>
        <v>10057.252884500354</v>
      </c>
      <c r="BU28" s="142">
        <f t="shared" si="381"/>
        <v>10207.109752289103</v>
      </c>
      <c r="BV28" s="142">
        <f t="shared" si="381"/>
        <v>10356.59197790838</v>
      </c>
      <c r="BW28" s="142">
        <f t="shared" si="381"/>
        <v>10505.700497963609</v>
      </c>
      <c r="BX28" s="142">
        <f t="shared" si="381"/>
        <v>10654.4362467187</v>
      </c>
      <c r="BY28" s="142">
        <f t="shared" si="381"/>
        <v>10802.800156101903</v>
      </c>
      <c r="BZ28" s="142">
        <f t="shared" si="381"/>
        <v>10950.793155711648</v>
      </c>
      <c r="CA28" s="142">
        <f t="shared" si="381"/>
        <v>11098.41617282237</v>
      </c>
      <c r="CB28" s="342">
        <f t="shared" ref="CB28" si="382">SUM(BP28:CA28)</f>
        <v>123312.15829880971</v>
      </c>
      <c r="CC28" s="142">
        <f t="shared" ref="CC28:CN28" si="383">CC$32*CC86</f>
        <v>11807.953639009831</v>
      </c>
      <c r="CD28" s="142">
        <f t="shared" si="383"/>
        <v>11962.183754912308</v>
      </c>
      <c r="CE28" s="142">
        <f t="shared" si="383"/>
        <v>12070.090795525028</v>
      </c>
      <c r="CF28" s="142">
        <f t="shared" si="383"/>
        <v>12177.728068536215</v>
      </c>
      <c r="CG28" s="142">
        <f t="shared" si="383"/>
        <v>12285.096248364875</v>
      </c>
      <c r="CH28" s="142">
        <f t="shared" si="383"/>
        <v>12392.196007743962</v>
      </c>
      <c r="CI28" s="142">
        <f t="shared" si="383"/>
        <v>12499.028017724602</v>
      </c>
      <c r="CJ28" s="142">
        <f t="shared" si="383"/>
        <v>12605.59294768029</v>
      </c>
      <c r="CK28" s="142">
        <f t="shared" si="383"/>
        <v>12711.89146531109</v>
      </c>
      <c r="CL28" s="142">
        <f t="shared" si="383"/>
        <v>12817.924236647814</v>
      </c>
      <c r="CM28" s="142">
        <f t="shared" si="383"/>
        <v>12923.691926056194</v>
      </c>
      <c r="CN28" s="142">
        <f t="shared" si="383"/>
        <v>13029.195196241051</v>
      </c>
      <c r="CO28" s="342">
        <f t="shared" ref="CO28" si="384">SUM(CC28:CN28)</f>
        <v>149282.57230375326</v>
      </c>
      <c r="CP28" s="142">
        <f t="shared" ref="CP28:DA28" si="385">CP$32*CP86</f>
        <v>13791.156443662974</v>
      </c>
      <c r="CQ28" s="142">
        <f t="shared" si="385"/>
        <v>13901.381677553816</v>
      </c>
      <c r="CR28" s="142">
        <f t="shared" si="385"/>
        <v>14011.33134835993</v>
      </c>
      <c r="CS28" s="142">
        <f t="shared" si="385"/>
        <v>14121.006144989029</v>
      </c>
      <c r="CT28" s="142">
        <f t="shared" si="385"/>
        <v>14230.406754626558</v>
      </c>
      <c r="CU28" s="142">
        <f t="shared" si="385"/>
        <v>14339.533862739991</v>
      </c>
      <c r="CV28" s="142">
        <f t="shared" si="385"/>
        <v>14448.38815308314</v>
      </c>
      <c r="CW28" s="142">
        <f t="shared" si="385"/>
        <v>14556.970307700432</v>
      </c>
      <c r="CX28" s="142">
        <f t="shared" si="385"/>
        <v>14665.281006931182</v>
      </c>
      <c r="CY28" s="142">
        <f t="shared" si="385"/>
        <v>14773.320929413854</v>
      </c>
      <c r="CZ28" s="142">
        <f t="shared" si="385"/>
        <v>14881.090752090318</v>
      </c>
      <c r="DA28" s="142">
        <f t="shared" si="385"/>
        <v>14988.591150210093</v>
      </c>
      <c r="DB28" s="342">
        <f t="shared" ref="DB28" si="386">SUM(CP28:DA28)</f>
        <v>172708.45853136134</v>
      </c>
    </row>
    <row r="29" spans="2:106" s="28" customFormat="1">
      <c r="B29" s="151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55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55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55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55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  <c r="BM29" s="143"/>
      <c r="BN29" s="143"/>
      <c r="BO29" s="155"/>
      <c r="BP29" s="143"/>
      <c r="BQ29" s="143"/>
      <c r="BR29" s="143"/>
      <c r="BS29" s="143"/>
      <c r="BT29" s="143"/>
      <c r="BU29" s="143"/>
      <c r="BV29" s="143"/>
      <c r="BW29" s="143"/>
      <c r="BX29" s="143"/>
      <c r="BY29" s="143"/>
      <c r="BZ29" s="143"/>
      <c r="CA29" s="143"/>
      <c r="CB29" s="155"/>
      <c r="CC29" s="143"/>
      <c r="CD29" s="143"/>
      <c r="CE29" s="143"/>
      <c r="CF29" s="143"/>
      <c r="CG29" s="143"/>
      <c r="CH29" s="143"/>
      <c r="CI29" s="143"/>
      <c r="CJ29" s="143"/>
      <c r="CK29" s="143"/>
      <c r="CL29" s="143"/>
      <c r="CM29" s="143"/>
      <c r="CN29" s="143"/>
      <c r="CO29" s="155"/>
      <c r="CP29" s="143"/>
      <c r="CQ29" s="143"/>
      <c r="CR29" s="143"/>
      <c r="CS29" s="143"/>
      <c r="CT29" s="143"/>
      <c r="CU29" s="143"/>
      <c r="CV29" s="143"/>
      <c r="CW29" s="143"/>
      <c r="CX29" s="143"/>
      <c r="CY29" s="143"/>
      <c r="CZ29" s="143"/>
      <c r="DA29" s="143"/>
      <c r="DB29" s="155"/>
    </row>
    <row r="32" spans="2:106" s="28" customFormat="1">
      <c r="B32" s="236" t="s">
        <v>166</v>
      </c>
      <c r="C32" s="241">
        <f>C36</f>
        <v>0</v>
      </c>
      <c r="D32" s="241">
        <f t="shared" ref="D32:N32" si="387">D36</f>
        <v>0</v>
      </c>
      <c r="E32" s="241">
        <f t="shared" si="387"/>
        <v>20.833333333333332</v>
      </c>
      <c r="F32" s="241">
        <f t="shared" si="387"/>
        <v>41.614583333333329</v>
      </c>
      <c r="G32" s="241">
        <f t="shared" si="387"/>
        <v>62.343880208333324</v>
      </c>
      <c r="H32" s="241">
        <f t="shared" si="387"/>
        <v>83.021353841145825</v>
      </c>
      <c r="I32" s="241">
        <f t="shared" si="387"/>
        <v>103.64713378987629</v>
      </c>
      <c r="J32" s="241">
        <f t="shared" si="387"/>
        <v>124.22134928873493</v>
      </c>
      <c r="K32" s="241">
        <f t="shared" si="387"/>
        <v>144.74412924884643</v>
      </c>
      <c r="L32" s="241">
        <f t="shared" si="387"/>
        <v>165.21560225905765</v>
      </c>
      <c r="M32" s="241">
        <f t="shared" si="387"/>
        <v>185.63589658674334</v>
      </c>
      <c r="N32" s="241">
        <f t="shared" si="387"/>
        <v>206.00514017860982</v>
      </c>
      <c r="O32" s="242">
        <f>N32</f>
        <v>206.00514017860982</v>
      </c>
      <c r="P32" s="241">
        <f>P36</f>
        <v>226.32346066149663</v>
      </c>
      <c r="Q32" s="241">
        <f t="shared" ref="Q32:AA32" si="388">Q36</f>
        <v>246.59098534317621</v>
      </c>
      <c r="R32" s="241">
        <f t="shared" si="388"/>
        <v>275.14117454648493</v>
      </c>
      <c r="S32" s="241">
        <f t="shared" si="388"/>
        <v>303.61998827678542</v>
      </c>
      <c r="T32" s="241">
        <f t="shared" si="388"/>
        <v>332.02760497276012</v>
      </c>
      <c r="U32" s="241">
        <f t="shared" si="388"/>
        <v>360.36420262699488</v>
      </c>
      <c r="V32" s="241">
        <f t="shared" si="388"/>
        <v>388.6299587870941</v>
      </c>
      <c r="W32" s="241">
        <f t="shared" si="388"/>
        <v>416.82505055679303</v>
      </c>
      <c r="X32" s="241">
        <f t="shared" si="388"/>
        <v>444.94965459706771</v>
      </c>
      <c r="Y32" s="241">
        <f t="shared" si="388"/>
        <v>473.0039471272417</v>
      </c>
      <c r="Z32" s="241">
        <f t="shared" si="388"/>
        <v>500.98810392609028</v>
      </c>
      <c r="AA32" s="241">
        <f t="shared" si="388"/>
        <v>528.90230033294165</v>
      </c>
      <c r="AB32" s="242">
        <f>AA32</f>
        <v>528.90230033294165</v>
      </c>
      <c r="AC32" s="241">
        <f>AC36</f>
        <v>556.74671124877591</v>
      </c>
      <c r="AD32" s="241">
        <f t="shared" ref="AD32:AN32" si="389">AD36</f>
        <v>584.52151113732054</v>
      </c>
      <c r="AE32" s="241">
        <f t="shared" si="389"/>
        <v>616.39354069281057</v>
      </c>
      <c r="AF32" s="241">
        <f t="shared" si="389"/>
        <v>648.18589017441195</v>
      </c>
      <c r="AG32" s="241">
        <f t="shared" si="389"/>
        <v>679.8987587823093</v>
      </c>
      <c r="AH32" s="241">
        <f t="shared" si="389"/>
        <v>711.53234521868694</v>
      </c>
      <c r="AI32" s="241">
        <f t="shared" si="389"/>
        <v>743.08684768897365</v>
      </c>
      <c r="AJ32" s="241">
        <f t="shared" si="389"/>
        <v>774.56246390308456</v>
      </c>
      <c r="AK32" s="241">
        <f t="shared" si="389"/>
        <v>805.95939107666027</v>
      </c>
      <c r="AL32" s="241">
        <f t="shared" si="389"/>
        <v>837.27782593230199</v>
      </c>
      <c r="AM32" s="241">
        <f t="shared" si="389"/>
        <v>868.51796470080455</v>
      </c>
      <c r="AN32" s="241">
        <f t="shared" si="389"/>
        <v>899.68000312238587</v>
      </c>
      <c r="AO32" s="242">
        <f>AN32</f>
        <v>899.68000312238587</v>
      </c>
      <c r="AP32" s="241">
        <f>AP36</f>
        <v>930.7641364479133</v>
      </c>
      <c r="AQ32" s="241">
        <f t="shared" ref="AQ32:BA32" si="390">AQ36</f>
        <v>961.77055944012693</v>
      </c>
      <c r="AR32" s="241">
        <f t="shared" si="390"/>
        <v>996.86613304152661</v>
      </c>
      <c r="AS32" s="241">
        <f t="shared" si="390"/>
        <v>1031.8739677089227</v>
      </c>
      <c r="AT32" s="241">
        <f t="shared" si="390"/>
        <v>1066.7942827896504</v>
      </c>
      <c r="AU32" s="241">
        <f t="shared" si="390"/>
        <v>1101.6272970826763</v>
      </c>
      <c r="AV32" s="241">
        <f t="shared" si="390"/>
        <v>1136.3732288399697</v>
      </c>
      <c r="AW32" s="241">
        <f t="shared" si="390"/>
        <v>1171.0322957678698</v>
      </c>
      <c r="AX32" s="241">
        <f t="shared" si="390"/>
        <v>1205.6047150284501</v>
      </c>
      <c r="AY32" s="241">
        <f t="shared" si="390"/>
        <v>1240.0907032408788</v>
      </c>
      <c r="AZ32" s="241">
        <f t="shared" si="390"/>
        <v>1274.4904764827766</v>
      </c>
      <c r="BA32" s="241">
        <f t="shared" si="390"/>
        <v>1308.8042502915696</v>
      </c>
      <c r="BB32" s="242">
        <f>BA32</f>
        <v>1308.8042502915696</v>
      </c>
      <c r="BC32" s="241">
        <f>BC36</f>
        <v>1343.0322396658407</v>
      </c>
      <c r="BD32" s="241">
        <f t="shared" ref="BD32:BN32" si="391">BD36</f>
        <v>1377.1746590666762</v>
      </c>
      <c r="BE32" s="241">
        <f t="shared" si="391"/>
        <v>1415.3983890856762</v>
      </c>
      <c r="BF32" s="241">
        <f t="shared" si="391"/>
        <v>1453.5265597796288</v>
      </c>
      <c r="BG32" s="241">
        <f t="shared" si="391"/>
        <v>1491.5594100468466</v>
      </c>
      <c r="BH32" s="241">
        <f t="shared" si="391"/>
        <v>1529.4971781883962</v>
      </c>
      <c r="BI32" s="241">
        <f t="shared" si="391"/>
        <v>1567.340101909592</v>
      </c>
      <c r="BJ32" s="241">
        <f t="shared" si="391"/>
        <v>1605.0884183214848</v>
      </c>
      <c r="BK32" s="241">
        <f t="shared" si="391"/>
        <v>1642.7423639423478</v>
      </c>
      <c r="BL32" s="241">
        <f t="shared" si="391"/>
        <v>1680.3021746991587</v>
      </c>
      <c r="BM32" s="241">
        <f t="shared" si="391"/>
        <v>1717.7680859290776</v>
      </c>
      <c r="BN32" s="241">
        <f t="shared" si="391"/>
        <v>1755.1403323809218</v>
      </c>
      <c r="BO32" s="242">
        <f>BN32</f>
        <v>1755.1403323809218</v>
      </c>
      <c r="BP32" s="241">
        <f>BP36</f>
        <v>1792.4191482166361</v>
      </c>
      <c r="BQ32" s="241">
        <f t="shared" ref="BQ32:CA32" si="392">BQ36</f>
        <v>1829.6047670127614</v>
      </c>
      <c r="BR32" s="241">
        <f t="shared" si="392"/>
        <v>1858.3640884285628</v>
      </c>
      <c r="BS32" s="241">
        <f t="shared" si="392"/>
        <v>1887.0515115408245</v>
      </c>
      <c r="BT32" s="241">
        <f t="shared" si="392"/>
        <v>1915.6672160953058</v>
      </c>
      <c r="BU32" s="241">
        <f t="shared" si="392"/>
        <v>1944.2113813884007</v>
      </c>
      <c r="BV32" s="241">
        <f t="shared" si="392"/>
        <v>1972.6841862682629</v>
      </c>
      <c r="BW32" s="241">
        <f t="shared" si="392"/>
        <v>2001.0858091359255</v>
      </c>
      <c r="BX32" s="241">
        <f t="shared" si="392"/>
        <v>2029.4164279464189</v>
      </c>
      <c r="BY32" s="241">
        <f t="shared" si="392"/>
        <v>2057.6762202098862</v>
      </c>
      <c r="BZ32" s="241">
        <f t="shared" si="392"/>
        <v>2085.8653629926948</v>
      </c>
      <c r="CA32" s="241">
        <f t="shared" si="392"/>
        <v>2113.9840329185467</v>
      </c>
      <c r="CB32" s="242">
        <f>CA32</f>
        <v>2113.9840329185467</v>
      </c>
      <c r="CC32" s="241">
        <f>CC36</f>
        <v>2142.0324061695837</v>
      </c>
      <c r="CD32" s="241">
        <f t="shared" ref="CD32:CN32" si="393">CD36</f>
        <v>2170.0106584874934</v>
      </c>
      <c r="CE32" s="241">
        <f t="shared" si="393"/>
        <v>2189.5856318412748</v>
      </c>
      <c r="CF32" s="241">
        <f t="shared" si="393"/>
        <v>2209.1116677616715</v>
      </c>
      <c r="CG32" s="241">
        <f t="shared" si="393"/>
        <v>2228.5888885922673</v>
      </c>
      <c r="CH32" s="241">
        <f t="shared" si="393"/>
        <v>2248.0174163707866</v>
      </c>
      <c r="CI32" s="241">
        <f t="shared" si="393"/>
        <v>2267.3973728298597</v>
      </c>
      <c r="CJ32" s="241">
        <f t="shared" si="393"/>
        <v>2286.728879397785</v>
      </c>
      <c r="CK32" s="241">
        <f t="shared" si="393"/>
        <v>2306.0120571992907</v>
      </c>
      <c r="CL32" s="241">
        <f t="shared" si="393"/>
        <v>2325.2470270562926</v>
      </c>
      <c r="CM32" s="241">
        <f t="shared" si="393"/>
        <v>2344.4339094886518</v>
      </c>
      <c r="CN32" s="241">
        <f t="shared" si="393"/>
        <v>2363.57282471493</v>
      </c>
      <c r="CO32" s="242">
        <f>CN32</f>
        <v>2363.57282471493</v>
      </c>
      <c r="CP32" s="241">
        <f>CP36</f>
        <v>2382.6638926531427</v>
      </c>
      <c r="CQ32" s="241">
        <f t="shared" ref="CQ32:DA32" si="394">CQ36</f>
        <v>2401.7072329215098</v>
      </c>
      <c r="CR32" s="241">
        <f t="shared" si="394"/>
        <v>2420.7029648392058</v>
      </c>
      <c r="CS32" s="241">
        <f t="shared" si="394"/>
        <v>2439.6512074271077</v>
      </c>
      <c r="CT32" s="241">
        <f t="shared" si="394"/>
        <v>2458.5520794085401</v>
      </c>
      <c r="CU32" s="241">
        <f t="shared" si="394"/>
        <v>2477.4056992100186</v>
      </c>
      <c r="CV32" s="241">
        <f t="shared" si="394"/>
        <v>2496.2121849619934</v>
      </c>
      <c r="CW32" s="241">
        <f t="shared" si="394"/>
        <v>2514.9716544995886</v>
      </c>
      <c r="CX32" s="241">
        <f t="shared" si="394"/>
        <v>2533.6842253633395</v>
      </c>
      <c r="CY32" s="241">
        <f t="shared" si="394"/>
        <v>2552.3500147999312</v>
      </c>
      <c r="CZ32" s="241">
        <f t="shared" si="394"/>
        <v>2570.9691397629313</v>
      </c>
      <c r="DA32" s="241">
        <f t="shared" si="394"/>
        <v>2589.5417169135239</v>
      </c>
      <c r="DB32" s="242">
        <f>DA32</f>
        <v>2589.5417169135239</v>
      </c>
    </row>
    <row r="33" spans="2:106" s="150" customFormat="1">
      <c r="B33" s="397" t="s">
        <v>178</v>
      </c>
      <c r="C33" s="144">
        <v>0</v>
      </c>
      <c r="D33" s="142">
        <f>C36</f>
        <v>0</v>
      </c>
      <c r="E33" s="142">
        <f t="shared" ref="E33:N33" si="395">D36</f>
        <v>0</v>
      </c>
      <c r="F33" s="142">
        <f t="shared" si="395"/>
        <v>20.833333333333332</v>
      </c>
      <c r="G33" s="142">
        <f t="shared" si="395"/>
        <v>41.614583333333329</v>
      </c>
      <c r="H33" s="142">
        <f t="shared" si="395"/>
        <v>62.343880208333324</v>
      </c>
      <c r="I33" s="142">
        <f t="shared" si="395"/>
        <v>83.021353841145825</v>
      </c>
      <c r="J33" s="142">
        <f t="shared" si="395"/>
        <v>103.64713378987629</v>
      </c>
      <c r="K33" s="142">
        <f t="shared" si="395"/>
        <v>124.22134928873493</v>
      </c>
      <c r="L33" s="142">
        <f t="shared" si="395"/>
        <v>144.74412924884643</v>
      </c>
      <c r="M33" s="142">
        <f t="shared" si="395"/>
        <v>165.21560225905765</v>
      </c>
      <c r="N33" s="142">
        <f t="shared" si="395"/>
        <v>185.63589658674334</v>
      </c>
      <c r="O33" s="395">
        <f>C33</f>
        <v>0</v>
      </c>
      <c r="P33" s="142">
        <f>O36</f>
        <v>206.00514017860982</v>
      </c>
      <c r="Q33" s="142">
        <f t="shared" ref="Q33:AA33" si="396">P36</f>
        <v>226.32346066149663</v>
      </c>
      <c r="R33" s="142">
        <f t="shared" si="396"/>
        <v>246.59098534317621</v>
      </c>
      <c r="S33" s="142">
        <f t="shared" si="396"/>
        <v>275.14117454648493</v>
      </c>
      <c r="T33" s="142">
        <f t="shared" si="396"/>
        <v>303.61998827678542</v>
      </c>
      <c r="U33" s="142">
        <f t="shared" si="396"/>
        <v>332.02760497276012</v>
      </c>
      <c r="V33" s="142">
        <f t="shared" si="396"/>
        <v>360.36420262699488</v>
      </c>
      <c r="W33" s="142">
        <f t="shared" si="396"/>
        <v>388.6299587870941</v>
      </c>
      <c r="X33" s="142">
        <f t="shared" si="396"/>
        <v>416.82505055679303</v>
      </c>
      <c r="Y33" s="142">
        <f t="shared" si="396"/>
        <v>444.94965459706771</v>
      </c>
      <c r="Z33" s="142">
        <f t="shared" si="396"/>
        <v>473.0039471272417</v>
      </c>
      <c r="AA33" s="142">
        <f t="shared" si="396"/>
        <v>500.98810392609028</v>
      </c>
      <c r="AB33" s="395">
        <f>P33</f>
        <v>206.00514017860982</v>
      </c>
      <c r="AC33" s="142">
        <f>AB36</f>
        <v>528.90230033294165</v>
      </c>
      <c r="AD33" s="142">
        <f t="shared" ref="AD33:AN33" si="397">AC36</f>
        <v>556.74671124877591</v>
      </c>
      <c r="AE33" s="142">
        <f t="shared" si="397"/>
        <v>584.52151113732054</v>
      </c>
      <c r="AF33" s="142">
        <f t="shared" si="397"/>
        <v>616.39354069281057</v>
      </c>
      <c r="AG33" s="142">
        <f t="shared" si="397"/>
        <v>648.18589017441195</v>
      </c>
      <c r="AH33" s="142">
        <f t="shared" si="397"/>
        <v>679.8987587823093</v>
      </c>
      <c r="AI33" s="142">
        <f t="shared" si="397"/>
        <v>711.53234521868694</v>
      </c>
      <c r="AJ33" s="142">
        <f t="shared" si="397"/>
        <v>743.08684768897365</v>
      </c>
      <c r="AK33" s="142">
        <f t="shared" si="397"/>
        <v>774.56246390308456</v>
      </c>
      <c r="AL33" s="142">
        <f t="shared" si="397"/>
        <v>805.95939107666027</v>
      </c>
      <c r="AM33" s="142">
        <f t="shared" si="397"/>
        <v>837.27782593230199</v>
      </c>
      <c r="AN33" s="142">
        <f t="shared" si="397"/>
        <v>868.51796470080455</v>
      </c>
      <c r="AO33" s="395">
        <f>AC33</f>
        <v>528.90230033294165</v>
      </c>
      <c r="AP33" s="142">
        <f>AO36</f>
        <v>899.68000312238587</v>
      </c>
      <c r="AQ33" s="142">
        <f t="shared" ref="AQ33:BA33" si="398">AP36</f>
        <v>930.7641364479133</v>
      </c>
      <c r="AR33" s="142">
        <f t="shared" si="398"/>
        <v>961.77055944012693</v>
      </c>
      <c r="AS33" s="142">
        <f t="shared" si="398"/>
        <v>996.86613304152661</v>
      </c>
      <c r="AT33" s="142">
        <f t="shared" si="398"/>
        <v>1031.8739677089227</v>
      </c>
      <c r="AU33" s="142">
        <f t="shared" si="398"/>
        <v>1066.7942827896504</v>
      </c>
      <c r="AV33" s="142">
        <f t="shared" si="398"/>
        <v>1101.6272970826763</v>
      </c>
      <c r="AW33" s="142">
        <f t="shared" si="398"/>
        <v>1136.3732288399697</v>
      </c>
      <c r="AX33" s="142">
        <f t="shared" si="398"/>
        <v>1171.0322957678698</v>
      </c>
      <c r="AY33" s="142">
        <f t="shared" si="398"/>
        <v>1205.6047150284501</v>
      </c>
      <c r="AZ33" s="142">
        <f t="shared" si="398"/>
        <v>1240.0907032408788</v>
      </c>
      <c r="BA33" s="142">
        <f t="shared" si="398"/>
        <v>1274.4904764827766</v>
      </c>
      <c r="BB33" s="395">
        <f>AP33</f>
        <v>899.68000312238587</v>
      </c>
      <c r="BC33" s="142">
        <f>BB36</f>
        <v>1308.8042502915696</v>
      </c>
      <c r="BD33" s="142">
        <f t="shared" ref="BD33:BN33" si="399">BC36</f>
        <v>1343.0322396658407</v>
      </c>
      <c r="BE33" s="142">
        <f t="shared" si="399"/>
        <v>1377.1746590666762</v>
      </c>
      <c r="BF33" s="142">
        <f t="shared" si="399"/>
        <v>1415.3983890856762</v>
      </c>
      <c r="BG33" s="142">
        <f t="shared" si="399"/>
        <v>1453.5265597796288</v>
      </c>
      <c r="BH33" s="142">
        <f t="shared" si="399"/>
        <v>1491.5594100468466</v>
      </c>
      <c r="BI33" s="142">
        <f t="shared" si="399"/>
        <v>1529.4971781883962</v>
      </c>
      <c r="BJ33" s="142">
        <f t="shared" si="399"/>
        <v>1567.340101909592</v>
      </c>
      <c r="BK33" s="142">
        <f t="shared" si="399"/>
        <v>1605.0884183214848</v>
      </c>
      <c r="BL33" s="142">
        <f t="shared" si="399"/>
        <v>1642.7423639423478</v>
      </c>
      <c r="BM33" s="142">
        <f t="shared" si="399"/>
        <v>1680.3021746991587</v>
      </c>
      <c r="BN33" s="142">
        <f t="shared" si="399"/>
        <v>1717.7680859290776</v>
      </c>
      <c r="BO33" s="395">
        <f>BC33</f>
        <v>1308.8042502915696</v>
      </c>
      <c r="BP33" s="142">
        <f>BO36</f>
        <v>1755.1403323809218</v>
      </c>
      <c r="BQ33" s="142">
        <f t="shared" ref="BQ33:CA33" si="400">BP36</f>
        <v>1792.4191482166361</v>
      </c>
      <c r="BR33" s="142">
        <f t="shared" si="400"/>
        <v>1829.6047670127614</v>
      </c>
      <c r="BS33" s="142">
        <f t="shared" si="400"/>
        <v>1858.3640884285628</v>
      </c>
      <c r="BT33" s="142">
        <f t="shared" si="400"/>
        <v>1887.0515115408245</v>
      </c>
      <c r="BU33" s="142">
        <f t="shared" si="400"/>
        <v>1915.6672160953058</v>
      </c>
      <c r="BV33" s="142">
        <f t="shared" si="400"/>
        <v>1944.2113813884007</v>
      </c>
      <c r="BW33" s="142">
        <f t="shared" si="400"/>
        <v>1972.6841862682629</v>
      </c>
      <c r="BX33" s="142">
        <f t="shared" si="400"/>
        <v>2001.0858091359255</v>
      </c>
      <c r="BY33" s="142">
        <f t="shared" si="400"/>
        <v>2029.4164279464189</v>
      </c>
      <c r="BZ33" s="142">
        <f t="shared" si="400"/>
        <v>2057.6762202098862</v>
      </c>
      <c r="CA33" s="142">
        <f t="shared" si="400"/>
        <v>2085.8653629926948</v>
      </c>
      <c r="CB33" s="395">
        <f>BP33</f>
        <v>1755.1403323809218</v>
      </c>
      <c r="CC33" s="142">
        <f>CB36</f>
        <v>2113.9840329185467</v>
      </c>
      <c r="CD33" s="142">
        <f t="shared" ref="CD33:CN33" si="401">CC36</f>
        <v>2142.0324061695837</v>
      </c>
      <c r="CE33" s="142">
        <f t="shared" si="401"/>
        <v>2170.0106584874934</v>
      </c>
      <c r="CF33" s="142">
        <f t="shared" si="401"/>
        <v>2189.5856318412748</v>
      </c>
      <c r="CG33" s="142">
        <f t="shared" si="401"/>
        <v>2209.1116677616715</v>
      </c>
      <c r="CH33" s="142">
        <f t="shared" si="401"/>
        <v>2228.5888885922673</v>
      </c>
      <c r="CI33" s="142">
        <f t="shared" si="401"/>
        <v>2248.0174163707866</v>
      </c>
      <c r="CJ33" s="142">
        <f t="shared" si="401"/>
        <v>2267.3973728298597</v>
      </c>
      <c r="CK33" s="142">
        <f t="shared" si="401"/>
        <v>2286.728879397785</v>
      </c>
      <c r="CL33" s="142">
        <f t="shared" si="401"/>
        <v>2306.0120571992907</v>
      </c>
      <c r="CM33" s="142">
        <f t="shared" si="401"/>
        <v>2325.2470270562926</v>
      </c>
      <c r="CN33" s="142">
        <f t="shared" si="401"/>
        <v>2344.4339094886518</v>
      </c>
      <c r="CO33" s="395">
        <f>CC33</f>
        <v>2113.9840329185467</v>
      </c>
      <c r="CP33" s="142">
        <f>CO36</f>
        <v>2363.57282471493</v>
      </c>
      <c r="CQ33" s="142">
        <f t="shared" ref="CQ33:DA33" si="402">CP36</f>
        <v>2382.6638926531427</v>
      </c>
      <c r="CR33" s="142">
        <f t="shared" si="402"/>
        <v>2401.7072329215098</v>
      </c>
      <c r="CS33" s="142">
        <f t="shared" si="402"/>
        <v>2420.7029648392058</v>
      </c>
      <c r="CT33" s="142">
        <f t="shared" si="402"/>
        <v>2439.6512074271077</v>
      </c>
      <c r="CU33" s="142">
        <f t="shared" si="402"/>
        <v>2458.5520794085401</v>
      </c>
      <c r="CV33" s="142">
        <f t="shared" si="402"/>
        <v>2477.4056992100186</v>
      </c>
      <c r="CW33" s="142">
        <f t="shared" si="402"/>
        <v>2496.2121849619934</v>
      </c>
      <c r="CX33" s="142">
        <f t="shared" si="402"/>
        <v>2514.9716544995886</v>
      </c>
      <c r="CY33" s="142">
        <f t="shared" si="402"/>
        <v>2533.6842253633395</v>
      </c>
      <c r="CZ33" s="142">
        <f t="shared" si="402"/>
        <v>2552.3500147999312</v>
      </c>
      <c r="DA33" s="142">
        <f t="shared" si="402"/>
        <v>2570.9691397629313</v>
      </c>
      <c r="DB33" s="395">
        <f>CP33</f>
        <v>2363.57282471493</v>
      </c>
    </row>
    <row r="34" spans="2:106" s="152" customFormat="1">
      <c r="B34" s="402" t="s">
        <v>179</v>
      </c>
      <c r="C34" s="145">
        <f>IFERROR(INDEX(Assumptions!$G$41:$G$48,MATCH(C$59,Assumptions!$A$41:$A$48,0))/12,0)</f>
        <v>0</v>
      </c>
      <c r="D34" s="145">
        <f>IFERROR(INDEX(Assumptions!$G$41:$G$48,MATCH(D$59,Assumptions!$A$41:$A$48,0))/12,0)</f>
        <v>0</v>
      </c>
      <c r="E34" s="145">
        <f>IFERROR(INDEX(Assumptions!$G$41:$G$48,MATCH(E$59,Assumptions!$A$41:$A$48,0))/12,0)</f>
        <v>20.833333333333332</v>
      </c>
      <c r="F34" s="145">
        <f>IFERROR(INDEX(Assumptions!$G$41:$G$48,MATCH(F$59,Assumptions!$A$41:$A$48,0))/12,0)</f>
        <v>20.833333333333332</v>
      </c>
      <c r="G34" s="145">
        <f>IFERROR(INDEX(Assumptions!$G$41:$G$48,MATCH(G$59,Assumptions!$A$41:$A$48,0))/12,0)</f>
        <v>20.833333333333332</v>
      </c>
      <c r="H34" s="145">
        <f>IFERROR(INDEX(Assumptions!$G$41:$G$48,MATCH(H$59,Assumptions!$A$41:$A$48,0))/12,0)</f>
        <v>20.833333333333332</v>
      </c>
      <c r="I34" s="145">
        <f>IFERROR(INDEX(Assumptions!$G$41:$G$48,MATCH(I$59,Assumptions!$A$41:$A$48,0))/12,0)</f>
        <v>20.833333333333332</v>
      </c>
      <c r="J34" s="145">
        <f>IFERROR(INDEX(Assumptions!$G$41:$G$48,MATCH(J$59,Assumptions!$A$41:$A$48,0))/12,0)</f>
        <v>20.833333333333332</v>
      </c>
      <c r="K34" s="145">
        <f>IFERROR(INDEX(Assumptions!$G$41:$G$48,MATCH(K$59,Assumptions!$A$41:$A$48,0))/12,0)</f>
        <v>20.833333333333332</v>
      </c>
      <c r="L34" s="145">
        <f>IFERROR(INDEX(Assumptions!$G$41:$G$48,MATCH(L$59,Assumptions!$A$41:$A$48,0))/12,0)</f>
        <v>20.833333333333332</v>
      </c>
      <c r="M34" s="145">
        <f>IFERROR(INDEX(Assumptions!$G$41:$G$48,MATCH(M$59,Assumptions!$A$41:$A$48,0))/12,0)</f>
        <v>20.833333333333332</v>
      </c>
      <c r="N34" s="145">
        <f>IFERROR(INDEX(Assumptions!$G$41:$G$48,MATCH(N$59,Assumptions!$A$41:$A$48,0))/12,0)</f>
        <v>20.833333333333332</v>
      </c>
      <c r="O34" s="404">
        <f>SUM(C34:N34)</f>
        <v>208.33333333333334</v>
      </c>
      <c r="P34" s="145">
        <f>IFERROR(INDEX(Assumptions!$G$41:$G$48,MATCH(P$59,Assumptions!$A$41:$A$48,0))/12,0)</f>
        <v>20.833333333333332</v>
      </c>
      <c r="Q34" s="145">
        <f>IFERROR(INDEX(Assumptions!$G$41:$G$48,MATCH(Q$59,Assumptions!$A$41:$A$48,0))/12,0)</f>
        <v>20.833333333333332</v>
      </c>
      <c r="R34" s="145">
        <f>IFERROR(INDEX(Assumptions!$G$41:$G$48,MATCH(R$59,Assumptions!$A$41:$A$48,0))/12,0)</f>
        <v>29.166666666666668</v>
      </c>
      <c r="S34" s="145">
        <f>IFERROR(INDEX(Assumptions!$G$41:$G$48,MATCH(S$59,Assumptions!$A$41:$A$48,0))/12,0)</f>
        <v>29.166666666666668</v>
      </c>
      <c r="T34" s="145">
        <f>IFERROR(INDEX(Assumptions!$G$41:$G$48,MATCH(T$59,Assumptions!$A$41:$A$48,0))/12,0)</f>
        <v>29.166666666666668</v>
      </c>
      <c r="U34" s="145">
        <f>IFERROR(INDEX(Assumptions!$G$41:$G$48,MATCH(U$59,Assumptions!$A$41:$A$48,0))/12,0)</f>
        <v>29.166666666666668</v>
      </c>
      <c r="V34" s="145">
        <f>IFERROR(INDEX(Assumptions!$G$41:$G$48,MATCH(V$59,Assumptions!$A$41:$A$48,0))/12,0)</f>
        <v>29.166666666666668</v>
      </c>
      <c r="W34" s="145">
        <f>IFERROR(INDEX(Assumptions!$G$41:$G$48,MATCH(W$59,Assumptions!$A$41:$A$48,0))/12,0)</f>
        <v>29.166666666666668</v>
      </c>
      <c r="X34" s="145">
        <f>IFERROR(INDEX(Assumptions!$G$41:$G$48,MATCH(X$59,Assumptions!$A$41:$A$48,0))/12,0)</f>
        <v>29.166666666666668</v>
      </c>
      <c r="Y34" s="145">
        <f>IFERROR(INDEX(Assumptions!$G$41:$G$48,MATCH(Y$59,Assumptions!$A$41:$A$48,0))/12,0)</f>
        <v>29.166666666666668</v>
      </c>
      <c r="Z34" s="145">
        <f>IFERROR(INDEX(Assumptions!$G$41:$G$48,MATCH(Z$59,Assumptions!$A$41:$A$48,0))/12,0)</f>
        <v>29.166666666666668</v>
      </c>
      <c r="AA34" s="145">
        <f>IFERROR(INDEX(Assumptions!$G$41:$G$48,MATCH(AA$59,Assumptions!$A$41:$A$48,0))/12,0)</f>
        <v>29.166666666666668</v>
      </c>
      <c r="AB34" s="404">
        <f>SUM(P34:AA34)</f>
        <v>333.33333333333331</v>
      </c>
      <c r="AC34" s="145">
        <f>IFERROR(INDEX(Assumptions!$G$41:$G$48,MATCH(AC$59,Assumptions!$A$41:$A$48,0))/12,0)</f>
        <v>29.166666666666668</v>
      </c>
      <c r="AD34" s="145">
        <f>IFERROR(INDEX(Assumptions!$G$41:$G$48,MATCH(AD$59,Assumptions!$A$41:$A$48,0))/12,0)</f>
        <v>29.166666666666668</v>
      </c>
      <c r="AE34" s="145">
        <f>IFERROR(INDEX(Assumptions!$G$41:$G$48,MATCH(AE$59,Assumptions!$A$41:$A$48,0))/12,0)</f>
        <v>33.333333333333336</v>
      </c>
      <c r="AF34" s="145">
        <f>IFERROR(INDEX(Assumptions!$G$41:$G$48,MATCH(AF$59,Assumptions!$A$41:$A$48,0))/12,0)</f>
        <v>33.333333333333336</v>
      </c>
      <c r="AG34" s="145">
        <f>IFERROR(INDEX(Assumptions!$G$41:$G$48,MATCH(AG$59,Assumptions!$A$41:$A$48,0))/12,0)</f>
        <v>33.333333333333336</v>
      </c>
      <c r="AH34" s="145">
        <f>IFERROR(INDEX(Assumptions!$G$41:$G$48,MATCH(AH$59,Assumptions!$A$41:$A$48,0))/12,0)</f>
        <v>33.333333333333336</v>
      </c>
      <c r="AI34" s="145">
        <f>IFERROR(INDEX(Assumptions!$G$41:$G$48,MATCH(AI$59,Assumptions!$A$41:$A$48,0))/12,0)</f>
        <v>33.333333333333336</v>
      </c>
      <c r="AJ34" s="145">
        <f>IFERROR(INDEX(Assumptions!$G$41:$G$48,MATCH(AJ$59,Assumptions!$A$41:$A$48,0))/12,0)</f>
        <v>33.333333333333336</v>
      </c>
      <c r="AK34" s="145">
        <f>IFERROR(INDEX(Assumptions!$G$41:$G$48,MATCH(AK$59,Assumptions!$A$41:$A$48,0))/12,0)</f>
        <v>33.333333333333336</v>
      </c>
      <c r="AL34" s="145">
        <f>IFERROR(INDEX(Assumptions!$G$41:$G$48,MATCH(AL$59,Assumptions!$A$41:$A$48,0))/12,0)</f>
        <v>33.333333333333336</v>
      </c>
      <c r="AM34" s="145">
        <f>IFERROR(INDEX(Assumptions!$G$41:$G$48,MATCH(AM$59,Assumptions!$A$41:$A$48,0))/12,0)</f>
        <v>33.333333333333336</v>
      </c>
      <c r="AN34" s="145">
        <f>IFERROR(INDEX(Assumptions!$G$41:$G$48,MATCH(AN$59,Assumptions!$A$41:$A$48,0))/12,0)</f>
        <v>33.333333333333336</v>
      </c>
      <c r="AO34" s="404">
        <f>SUM(AC34:AN34)</f>
        <v>391.66666666666663</v>
      </c>
      <c r="AP34" s="145">
        <f>IFERROR(INDEX(Assumptions!$G$41:$G$48,MATCH(AP$59,Assumptions!$A$41:$A$48,0))/12,0)</f>
        <v>33.333333333333336</v>
      </c>
      <c r="AQ34" s="145">
        <f>IFERROR(INDEX(Assumptions!$G$41:$G$48,MATCH(AQ$59,Assumptions!$A$41:$A$48,0))/12,0)</f>
        <v>33.333333333333336</v>
      </c>
      <c r="AR34" s="145">
        <f>IFERROR(INDEX(Assumptions!$G$41:$G$48,MATCH(AR$59,Assumptions!$A$41:$A$48,0))/12,0)</f>
        <v>37.5</v>
      </c>
      <c r="AS34" s="145">
        <f>IFERROR(INDEX(Assumptions!$G$41:$G$48,MATCH(AS$59,Assumptions!$A$41:$A$48,0))/12,0)</f>
        <v>37.5</v>
      </c>
      <c r="AT34" s="145">
        <f>IFERROR(INDEX(Assumptions!$G$41:$G$48,MATCH(AT$59,Assumptions!$A$41:$A$48,0))/12,0)</f>
        <v>37.5</v>
      </c>
      <c r="AU34" s="145">
        <f>IFERROR(INDEX(Assumptions!$G$41:$G$48,MATCH(AU$59,Assumptions!$A$41:$A$48,0))/12,0)</f>
        <v>37.5</v>
      </c>
      <c r="AV34" s="145">
        <f>IFERROR(INDEX(Assumptions!$G$41:$G$48,MATCH(AV$59,Assumptions!$A$41:$A$48,0))/12,0)</f>
        <v>37.5</v>
      </c>
      <c r="AW34" s="145">
        <f>IFERROR(INDEX(Assumptions!$G$41:$G$48,MATCH(AW$59,Assumptions!$A$41:$A$48,0))/12,0)</f>
        <v>37.5</v>
      </c>
      <c r="AX34" s="145">
        <f>IFERROR(INDEX(Assumptions!$G$41:$G$48,MATCH(AX$59,Assumptions!$A$41:$A$48,0))/12,0)</f>
        <v>37.5</v>
      </c>
      <c r="AY34" s="145">
        <f>IFERROR(INDEX(Assumptions!$G$41:$G$48,MATCH(AY$59,Assumptions!$A$41:$A$48,0))/12,0)</f>
        <v>37.5</v>
      </c>
      <c r="AZ34" s="145">
        <f>IFERROR(INDEX(Assumptions!$G$41:$G$48,MATCH(AZ$59,Assumptions!$A$41:$A$48,0))/12,0)</f>
        <v>37.5</v>
      </c>
      <c r="BA34" s="145">
        <f>IFERROR(INDEX(Assumptions!$G$41:$G$48,MATCH(BA$59,Assumptions!$A$41:$A$48,0))/12,0)</f>
        <v>37.5</v>
      </c>
      <c r="BB34" s="404">
        <f>SUM(AP34:BA34)</f>
        <v>441.66666666666669</v>
      </c>
      <c r="BC34" s="145">
        <f>IFERROR(INDEX(Assumptions!$G$41:$G$48,MATCH(BC$59,Assumptions!$A$41:$A$48,0))/12,0)</f>
        <v>37.5</v>
      </c>
      <c r="BD34" s="145">
        <f>IFERROR(INDEX(Assumptions!$G$41:$G$48,MATCH(BD$59,Assumptions!$A$41:$A$48,0))/12,0)</f>
        <v>37.5</v>
      </c>
      <c r="BE34" s="145">
        <f>IFERROR(INDEX(Assumptions!$G$41:$G$48,MATCH(BE$59,Assumptions!$A$41:$A$48,0))/12,0)</f>
        <v>41.666666666666664</v>
      </c>
      <c r="BF34" s="145">
        <f>IFERROR(INDEX(Assumptions!$G$41:$G$48,MATCH(BF$59,Assumptions!$A$41:$A$48,0))/12,0)</f>
        <v>41.666666666666664</v>
      </c>
      <c r="BG34" s="145">
        <f>IFERROR(INDEX(Assumptions!$G$41:$G$48,MATCH(BG$59,Assumptions!$A$41:$A$48,0))/12,0)</f>
        <v>41.666666666666664</v>
      </c>
      <c r="BH34" s="145">
        <f>IFERROR(INDEX(Assumptions!$G$41:$G$48,MATCH(BH$59,Assumptions!$A$41:$A$48,0))/12,0)</f>
        <v>41.666666666666664</v>
      </c>
      <c r="BI34" s="145">
        <f>IFERROR(INDEX(Assumptions!$G$41:$G$48,MATCH(BI$59,Assumptions!$A$41:$A$48,0))/12,0)</f>
        <v>41.666666666666664</v>
      </c>
      <c r="BJ34" s="145">
        <f>IFERROR(INDEX(Assumptions!$G$41:$G$48,MATCH(BJ$59,Assumptions!$A$41:$A$48,0))/12,0)</f>
        <v>41.666666666666664</v>
      </c>
      <c r="BK34" s="145">
        <f>IFERROR(INDEX(Assumptions!$G$41:$G$48,MATCH(BK$59,Assumptions!$A$41:$A$48,0))/12,0)</f>
        <v>41.666666666666664</v>
      </c>
      <c r="BL34" s="145">
        <f>IFERROR(INDEX(Assumptions!$G$41:$G$48,MATCH(BL$59,Assumptions!$A$41:$A$48,0))/12,0)</f>
        <v>41.666666666666664</v>
      </c>
      <c r="BM34" s="145">
        <f>IFERROR(INDEX(Assumptions!$G$41:$G$48,MATCH(BM$59,Assumptions!$A$41:$A$48,0))/12,0)</f>
        <v>41.666666666666664</v>
      </c>
      <c r="BN34" s="145">
        <f>IFERROR(INDEX(Assumptions!$G$41:$G$48,MATCH(BN$59,Assumptions!$A$41:$A$48,0))/12,0)</f>
        <v>41.666666666666664</v>
      </c>
      <c r="BO34" s="404">
        <f>SUM(BC34:BN34)</f>
        <v>491.66666666666674</v>
      </c>
      <c r="BP34" s="145">
        <f>IFERROR(INDEX(Assumptions!$G$41:$G$48,MATCH(BP$59,Assumptions!$A$41:$A$48,0))/12,0)</f>
        <v>41.666666666666664</v>
      </c>
      <c r="BQ34" s="145">
        <f>IFERROR(INDEX(Assumptions!$G$41:$G$48,MATCH(BQ$59,Assumptions!$A$41:$A$48,0))/12,0)</f>
        <v>41.666666666666664</v>
      </c>
      <c r="BR34" s="145">
        <f>IFERROR(INDEX(Assumptions!$G$41:$G$48,MATCH(BR$59,Assumptions!$A$41:$A$48,0))/12,0)</f>
        <v>33.333333333333336</v>
      </c>
      <c r="BS34" s="145">
        <f>IFERROR(INDEX(Assumptions!$G$41:$G$48,MATCH(BS$59,Assumptions!$A$41:$A$48,0))/12,0)</f>
        <v>33.333333333333336</v>
      </c>
      <c r="BT34" s="145">
        <f>IFERROR(INDEX(Assumptions!$G$41:$G$48,MATCH(BT$59,Assumptions!$A$41:$A$48,0))/12,0)</f>
        <v>33.333333333333336</v>
      </c>
      <c r="BU34" s="145">
        <f>IFERROR(INDEX(Assumptions!$G$41:$G$48,MATCH(BU$59,Assumptions!$A$41:$A$48,0))/12,0)</f>
        <v>33.333333333333336</v>
      </c>
      <c r="BV34" s="145">
        <f>IFERROR(INDEX(Assumptions!$G$41:$G$48,MATCH(BV$59,Assumptions!$A$41:$A$48,0))/12,0)</f>
        <v>33.333333333333336</v>
      </c>
      <c r="BW34" s="145">
        <f>IFERROR(INDEX(Assumptions!$G$41:$G$48,MATCH(BW$59,Assumptions!$A$41:$A$48,0))/12,0)</f>
        <v>33.333333333333336</v>
      </c>
      <c r="BX34" s="145">
        <f>IFERROR(INDEX(Assumptions!$G$41:$G$48,MATCH(BX$59,Assumptions!$A$41:$A$48,0))/12,0)</f>
        <v>33.333333333333336</v>
      </c>
      <c r="BY34" s="145">
        <f>IFERROR(INDEX(Assumptions!$G$41:$G$48,MATCH(BY$59,Assumptions!$A$41:$A$48,0))/12,0)</f>
        <v>33.333333333333336</v>
      </c>
      <c r="BZ34" s="145">
        <f>IFERROR(INDEX(Assumptions!$G$41:$G$48,MATCH(BZ$59,Assumptions!$A$41:$A$48,0))/12,0)</f>
        <v>33.333333333333336</v>
      </c>
      <c r="CA34" s="145">
        <f>IFERROR(INDEX(Assumptions!$G$41:$G$48,MATCH(CA$59,Assumptions!$A$41:$A$48,0))/12,0)</f>
        <v>33.333333333333336</v>
      </c>
      <c r="CB34" s="404">
        <f>SUM(BP34:CA34)</f>
        <v>416.66666666666663</v>
      </c>
      <c r="CC34" s="145">
        <f>IFERROR(INDEX(Assumptions!$G$41:$G$48,MATCH(CC$59,Assumptions!$A$41:$A$48,0))/12,0)</f>
        <v>33.333333333333336</v>
      </c>
      <c r="CD34" s="145">
        <f>IFERROR(INDEX(Assumptions!$G$41:$G$48,MATCH(CD$59,Assumptions!$A$41:$A$48,0))/12,0)</f>
        <v>33.333333333333336</v>
      </c>
      <c r="CE34" s="145">
        <f>IFERROR(INDEX(Assumptions!$G$41:$G$48,MATCH(CE$59,Assumptions!$A$41:$A$48,0))/12,0)</f>
        <v>25</v>
      </c>
      <c r="CF34" s="145">
        <f>IFERROR(INDEX(Assumptions!$G$41:$G$48,MATCH(CF$59,Assumptions!$A$41:$A$48,0))/12,0)</f>
        <v>25</v>
      </c>
      <c r="CG34" s="145">
        <f>IFERROR(INDEX(Assumptions!$G$41:$G$48,MATCH(CG$59,Assumptions!$A$41:$A$48,0))/12,0)</f>
        <v>25</v>
      </c>
      <c r="CH34" s="145">
        <f>IFERROR(INDEX(Assumptions!$G$41:$G$48,MATCH(CH$59,Assumptions!$A$41:$A$48,0))/12,0)</f>
        <v>25</v>
      </c>
      <c r="CI34" s="145">
        <f>IFERROR(INDEX(Assumptions!$G$41:$G$48,MATCH(CI$59,Assumptions!$A$41:$A$48,0))/12,0)</f>
        <v>25</v>
      </c>
      <c r="CJ34" s="145">
        <f>IFERROR(INDEX(Assumptions!$G$41:$G$48,MATCH(CJ$59,Assumptions!$A$41:$A$48,0))/12,0)</f>
        <v>25</v>
      </c>
      <c r="CK34" s="145">
        <f>IFERROR(INDEX(Assumptions!$G$41:$G$48,MATCH(CK$59,Assumptions!$A$41:$A$48,0))/12,0)</f>
        <v>25</v>
      </c>
      <c r="CL34" s="145">
        <f>IFERROR(INDEX(Assumptions!$G$41:$G$48,MATCH(CL$59,Assumptions!$A$41:$A$48,0))/12,0)</f>
        <v>25</v>
      </c>
      <c r="CM34" s="145">
        <f>IFERROR(INDEX(Assumptions!$G$41:$G$48,MATCH(CM$59,Assumptions!$A$41:$A$48,0))/12,0)</f>
        <v>25</v>
      </c>
      <c r="CN34" s="145">
        <f>IFERROR(INDEX(Assumptions!$G$41:$G$48,MATCH(CN$59,Assumptions!$A$41:$A$48,0))/12,0)</f>
        <v>25</v>
      </c>
      <c r="CO34" s="404">
        <f>SUM(CC34:CN34)</f>
        <v>316.66666666666669</v>
      </c>
      <c r="CP34" s="145">
        <f>IFERROR(INDEX(Assumptions!$G$41:$G$48,MATCH(CP$59,Assumptions!$A$41:$A$48,0))/12,0)</f>
        <v>25</v>
      </c>
      <c r="CQ34" s="145">
        <f>IFERROR(INDEX(Assumptions!$G$41:$G$48,MATCH(CQ$59,Assumptions!$A$41:$A$48,0))/12,0)</f>
        <v>25</v>
      </c>
      <c r="CR34" s="145">
        <f>IFERROR(INDEX(Assumptions!$G$41:$G$48,MATCH(CR$59,Assumptions!$A$41:$A$48,0))/12,0)</f>
        <v>25</v>
      </c>
      <c r="CS34" s="145">
        <f>IFERROR(INDEX(Assumptions!$G$41:$G$48,MATCH(CS$59,Assumptions!$A$41:$A$48,0))/12,0)</f>
        <v>25</v>
      </c>
      <c r="CT34" s="145">
        <f>IFERROR(INDEX(Assumptions!$G$41:$G$48,MATCH(CT$59,Assumptions!$A$41:$A$48,0))/12,0)</f>
        <v>25</v>
      </c>
      <c r="CU34" s="145">
        <f>IFERROR(INDEX(Assumptions!$G$41:$G$48,MATCH(CU$59,Assumptions!$A$41:$A$48,0))/12,0)</f>
        <v>25</v>
      </c>
      <c r="CV34" s="145">
        <f>IFERROR(INDEX(Assumptions!$G$41:$G$48,MATCH(CV$59,Assumptions!$A$41:$A$48,0))/12,0)</f>
        <v>25</v>
      </c>
      <c r="CW34" s="145">
        <f>IFERROR(INDEX(Assumptions!$G$41:$G$48,MATCH(CW$59,Assumptions!$A$41:$A$48,0))/12,0)</f>
        <v>25</v>
      </c>
      <c r="CX34" s="145">
        <f>IFERROR(INDEX(Assumptions!$G$41:$G$48,MATCH(CX$59,Assumptions!$A$41:$A$48,0))/12,0)</f>
        <v>25</v>
      </c>
      <c r="CY34" s="145">
        <f>IFERROR(INDEX(Assumptions!$G$41:$G$48,MATCH(CY$59,Assumptions!$A$41:$A$48,0))/12,0)</f>
        <v>25</v>
      </c>
      <c r="CZ34" s="145">
        <f>IFERROR(INDEX(Assumptions!$G$41:$G$48,MATCH(CZ$59,Assumptions!$A$41:$A$48,0))/12,0)</f>
        <v>25</v>
      </c>
      <c r="DA34" s="145">
        <f>IFERROR(INDEX(Assumptions!$G$41:$G$48,MATCH(DA$59,Assumptions!$A$41:$A$48,0))/12,0)</f>
        <v>25</v>
      </c>
      <c r="DB34" s="404">
        <f>SUM(CP34:DA34)</f>
        <v>300</v>
      </c>
    </row>
    <row r="35" spans="2:106" s="152" customFormat="1">
      <c r="B35" s="402" t="s">
        <v>180</v>
      </c>
      <c r="C35" s="145">
        <f>C33*Assumptions!$D$50/12</f>
        <v>0</v>
      </c>
      <c r="D35" s="145">
        <f>D33*Assumptions!$D$50/12</f>
        <v>0</v>
      </c>
      <c r="E35" s="145">
        <f>E33*Assumptions!$D$50/12</f>
        <v>0</v>
      </c>
      <c r="F35" s="145">
        <f>F33*Assumptions!$D$50/12</f>
        <v>5.2083333333333322E-2</v>
      </c>
      <c r="G35" s="145">
        <f>G33*Assumptions!$D$50/12</f>
        <v>0.10403645833333332</v>
      </c>
      <c r="H35" s="145">
        <f>H33*Assumptions!$D$50/12</f>
        <v>0.15585970052083331</v>
      </c>
      <c r="I35" s="145">
        <f>I33*Assumptions!$D$50/12</f>
        <v>0.20755338460286454</v>
      </c>
      <c r="J35" s="145">
        <f>J33*Assumptions!$D$50/12</f>
        <v>0.25911783447469072</v>
      </c>
      <c r="K35" s="145">
        <f>K33*Assumptions!$D$50/12</f>
        <v>0.31055337322183729</v>
      </c>
      <c r="L35" s="145">
        <f>L33*Assumptions!$D$50/12</f>
        <v>0.36186032312211608</v>
      </c>
      <c r="M35" s="145">
        <f>M33*Assumptions!$D$50/12</f>
        <v>0.41303900564764412</v>
      </c>
      <c r="N35" s="145">
        <f>N33*Assumptions!$D$50/12</f>
        <v>0.46408974146685833</v>
      </c>
      <c r="O35" s="404">
        <f>SUM(C35:N35)</f>
        <v>2.3281931547235111</v>
      </c>
      <c r="P35" s="145">
        <f>P33*Assumptions!$D$50/12</f>
        <v>0.51501285044652456</v>
      </c>
      <c r="Q35" s="145">
        <f>Q33*Assumptions!$D$50/12</f>
        <v>0.56580865165374161</v>
      </c>
      <c r="R35" s="145">
        <f>R33*Assumptions!$D$50/12</f>
        <v>0.61647746335794051</v>
      </c>
      <c r="S35" s="145">
        <f>S33*Assumptions!$D$50/12</f>
        <v>0.68785293636621236</v>
      </c>
      <c r="T35" s="145">
        <f>T33*Assumptions!$D$50/12</f>
        <v>0.75904997069196345</v>
      </c>
      <c r="U35" s="145">
        <f>U33*Assumptions!$D$50/12</f>
        <v>0.83006901243190023</v>
      </c>
      <c r="V35" s="145">
        <f>V33*Assumptions!$D$50/12</f>
        <v>0.90091050656748717</v>
      </c>
      <c r="W35" s="145">
        <f>W33*Assumptions!$D$50/12</f>
        <v>0.97157489696773514</v>
      </c>
      <c r="X35" s="145">
        <f>X33*Assumptions!$D$50/12</f>
        <v>1.0420626263919825</v>
      </c>
      <c r="Y35" s="145">
        <f>Y33*Assumptions!$D$50/12</f>
        <v>1.1123741364926694</v>
      </c>
      <c r="Z35" s="145">
        <f>Z33*Assumptions!$D$50/12</f>
        <v>1.1825098678181043</v>
      </c>
      <c r="AA35" s="145">
        <f>AA33*Assumptions!$D$50/12</f>
        <v>1.2524702598152258</v>
      </c>
      <c r="AB35" s="404">
        <f>SUM(P35:AA35)</f>
        <v>10.436173179001488</v>
      </c>
      <c r="AC35" s="145">
        <f>AC33*Assumptions!$D$50/12</f>
        <v>1.322255750832354</v>
      </c>
      <c r="AD35" s="145">
        <f>AD33*Assumptions!$D$50/12</f>
        <v>1.3918667781219396</v>
      </c>
      <c r="AE35" s="145">
        <f>AE33*Assumptions!$D$50/12</f>
        <v>1.4613037778433011</v>
      </c>
      <c r="AF35" s="145">
        <f>AF33*Assumptions!$D$50/12</f>
        <v>1.5409838517320262</v>
      </c>
      <c r="AG35" s="145">
        <f>AG33*Assumptions!$D$50/12</f>
        <v>1.6204647254360298</v>
      </c>
      <c r="AH35" s="145">
        <f>AH33*Assumptions!$D$50/12</f>
        <v>1.6997468969557732</v>
      </c>
      <c r="AI35" s="145">
        <f>AI33*Assumptions!$D$50/12</f>
        <v>1.7788308630467171</v>
      </c>
      <c r="AJ35" s="145">
        <f>AJ33*Assumptions!$D$50/12</f>
        <v>1.857717119222434</v>
      </c>
      <c r="AK35" s="145">
        <f>AK33*Assumptions!$D$50/12</f>
        <v>1.9364061597577111</v>
      </c>
      <c r="AL35" s="145">
        <f>AL33*Assumptions!$D$50/12</f>
        <v>2.0148984776916508</v>
      </c>
      <c r="AM35" s="145">
        <f>AM33*Assumptions!$D$50/12</f>
        <v>2.0931945648307546</v>
      </c>
      <c r="AN35" s="145">
        <f>AN33*Assumptions!$D$50/12</f>
        <v>2.1712949117520113</v>
      </c>
      <c r="AO35" s="404">
        <f>SUM(AC35:AN35)</f>
        <v>20.8889638772227</v>
      </c>
      <c r="AP35" s="145">
        <f>AP33*Assumptions!$D$50/12</f>
        <v>2.2492000078059644</v>
      </c>
      <c r="AQ35" s="145">
        <f>AQ33*Assumptions!$D$50/12</f>
        <v>2.3269103411197833</v>
      </c>
      <c r="AR35" s="145">
        <f>AR33*Assumptions!$D$50/12</f>
        <v>2.4044263986003171</v>
      </c>
      <c r="AS35" s="145">
        <f>AS33*Assumptions!$D$50/12</f>
        <v>2.4921653326038165</v>
      </c>
      <c r="AT35" s="145">
        <f>AT33*Assumptions!$D$50/12</f>
        <v>2.5796849192723066</v>
      </c>
      <c r="AU35" s="145">
        <f>AU33*Assumptions!$D$50/12</f>
        <v>2.6669857069741258</v>
      </c>
      <c r="AV35" s="145">
        <f>AV33*Assumptions!$D$50/12</f>
        <v>2.7540682427066905</v>
      </c>
      <c r="AW35" s="145">
        <f>AW33*Assumptions!$D$50/12</f>
        <v>2.840933072099924</v>
      </c>
      <c r="AX35" s="145">
        <f>AX33*Assumptions!$D$50/12</f>
        <v>2.9275807394196742</v>
      </c>
      <c r="AY35" s="145">
        <f>AY33*Assumptions!$D$50/12</f>
        <v>3.0140117875711252</v>
      </c>
      <c r="AZ35" s="145">
        <f>AZ33*Assumptions!$D$50/12</f>
        <v>3.1002267581021972</v>
      </c>
      <c r="BA35" s="145">
        <f>BA33*Assumptions!$D$50/12</f>
        <v>3.1862261912069414</v>
      </c>
      <c r="BB35" s="404">
        <f>SUM(AP35:BA35)</f>
        <v>32.542419497482868</v>
      </c>
      <c r="BC35" s="145">
        <f>BC33*Assumptions!$D$50/12</f>
        <v>3.2720106257289241</v>
      </c>
      <c r="BD35" s="145">
        <f>BD33*Assumptions!$D$50/12</f>
        <v>3.3575805991646015</v>
      </c>
      <c r="BE35" s="145">
        <f>BE33*Assumptions!$D$50/12</f>
        <v>3.4429366476666901</v>
      </c>
      <c r="BF35" s="145">
        <f>BF33*Assumptions!$D$50/12</f>
        <v>3.5384959727141907</v>
      </c>
      <c r="BG35" s="145">
        <f>BG33*Assumptions!$D$50/12</f>
        <v>3.633816399449072</v>
      </c>
      <c r="BH35" s="145">
        <f>BH33*Assumptions!$D$50/12</f>
        <v>3.7288985251171165</v>
      </c>
      <c r="BI35" s="145">
        <f>BI33*Assumptions!$D$50/12</f>
        <v>3.8237429454709901</v>
      </c>
      <c r="BJ35" s="145">
        <f>BJ33*Assumptions!$D$50/12</f>
        <v>3.9183502547739799</v>
      </c>
      <c r="BK35" s="145">
        <f>BK33*Assumptions!$D$50/12</f>
        <v>4.0127210458037119</v>
      </c>
      <c r="BL35" s="145">
        <f>BL33*Assumptions!$D$50/12</f>
        <v>4.1068559098558692</v>
      </c>
      <c r="BM35" s="145">
        <f>BM33*Assumptions!$D$50/12</f>
        <v>4.2007554367478965</v>
      </c>
      <c r="BN35" s="145">
        <f>BN33*Assumptions!$D$50/12</f>
        <v>4.2944202148226944</v>
      </c>
      <c r="BO35" s="404">
        <f>SUM(BC35:BN35)</f>
        <v>45.330584577315733</v>
      </c>
      <c r="BP35" s="145">
        <f>BP33*Assumptions!$D$50/12</f>
        <v>4.3878508309523045</v>
      </c>
      <c r="BQ35" s="145">
        <f>BQ33*Assumptions!$D$50/12</f>
        <v>4.4810478705415902</v>
      </c>
      <c r="BR35" s="145">
        <f>BR33*Assumptions!$D$50/12</f>
        <v>4.5740119175319034</v>
      </c>
      <c r="BS35" s="145">
        <f>BS33*Assumptions!$D$50/12</f>
        <v>4.6459102210714063</v>
      </c>
      <c r="BT35" s="145">
        <f>BT33*Assumptions!$D$50/12</f>
        <v>4.7176287788520614</v>
      </c>
      <c r="BU35" s="145">
        <f>BU33*Assumptions!$D$50/12</f>
        <v>4.7891680402382644</v>
      </c>
      <c r="BV35" s="145">
        <f>BV33*Assumptions!$D$50/12</f>
        <v>4.8605284534710016</v>
      </c>
      <c r="BW35" s="145">
        <f>BW33*Assumptions!$D$50/12</f>
        <v>4.9317104656706574</v>
      </c>
      <c r="BX35" s="145">
        <f>BX33*Assumptions!$D$50/12</f>
        <v>5.0027145228398133</v>
      </c>
      <c r="BY35" s="145">
        <f>BY33*Assumptions!$D$50/12</f>
        <v>5.0735410698660468</v>
      </c>
      <c r="BZ35" s="145">
        <f>BZ33*Assumptions!$D$50/12</f>
        <v>5.1441905505247147</v>
      </c>
      <c r="CA35" s="145">
        <f>CA33*Assumptions!$D$50/12</f>
        <v>5.2146634074817371</v>
      </c>
      <c r="CB35" s="404">
        <f>SUM(BP35:CA35)</f>
        <v>57.822966129041497</v>
      </c>
      <c r="CC35" s="145">
        <f>CC33*Assumptions!$D$50/12</f>
        <v>5.2849600822963669</v>
      </c>
      <c r="CD35" s="145">
        <f>CD33*Assumptions!$D$50/12</f>
        <v>5.3550810154239592</v>
      </c>
      <c r="CE35" s="145">
        <f>CE33*Assumptions!$D$50/12</f>
        <v>5.4250266462187335</v>
      </c>
      <c r="CF35" s="145">
        <f>CF33*Assumptions!$D$50/12</f>
        <v>5.4739640796031876</v>
      </c>
      <c r="CG35" s="145">
        <f>CG33*Assumptions!$D$50/12</f>
        <v>5.5227791694041786</v>
      </c>
      <c r="CH35" s="145">
        <f>CH33*Assumptions!$D$50/12</f>
        <v>5.5714722214806685</v>
      </c>
      <c r="CI35" s="145">
        <f>CI33*Assumptions!$D$50/12</f>
        <v>5.6200435409269671</v>
      </c>
      <c r="CJ35" s="145">
        <f>CJ33*Assumptions!$D$50/12</f>
        <v>5.6684934320746487</v>
      </c>
      <c r="CK35" s="145">
        <f>CK33*Assumptions!$D$50/12</f>
        <v>5.7168221984944623</v>
      </c>
      <c r="CL35" s="145">
        <f>CL33*Assumptions!$D$50/12</f>
        <v>5.7650301429982269</v>
      </c>
      <c r="CM35" s="145">
        <f>CM33*Assumptions!$D$50/12</f>
        <v>5.813117567640731</v>
      </c>
      <c r="CN35" s="145">
        <f>CN33*Assumptions!$D$50/12</f>
        <v>5.8610847737216289</v>
      </c>
      <c r="CO35" s="404">
        <f>SUM(CC35:CN35)</f>
        <v>67.07787487028375</v>
      </c>
      <c r="CP35" s="145">
        <f>CP33*Assumptions!$D$50/12</f>
        <v>5.9089320617873247</v>
      </c>
      <c r="CQ35" s="145">
        <f>CQ33*Assumptions!$D$50/12</f>
        <v>5.9566597316328567</v>
      </c>
      <c r="CR35" s="145">
        <f>CR33*Assumptions!$D$50/12</f>
        <v>6.0042680823037742</v>
      </c>
      <c r="CS35" s="145">
        <f>CS33*Assumptions!$D$50/12</f>
        <v>6.0517574120980138</v>
      </c>
      <c r="CT35" s="145">
        <f>CT33*Assumptions!$D$50/12</f>
        <v>6.099128018567769</v>
      </c>
      <c r="CU35" s="145">
        <f>CU33*Assumptions!$D$50/12</f>
        <v>6.1463801985213502</v>
      </c>
      <c r="CV35" s="145">
        <f>CV33*Assumptions!$D$50/12</f>
        <v>6.1935142480250462</v>
      </c>
      <c r="CW35" s="145">
        <f>CW33*Assumptions!$D$50/12</f>
        <v>6.2405304624049833</v>
      </c>
      <c r="CX35" s="145">
        <f>CX33*Assumptions!$D$50/12</f>
        <v>6.2874291362489707</v>
      </c>
      <c r="CY35" s="145">
        <f>CY33*Assumptions!$D$50/12</f>
        <v>6.3342105634083481</v>
      </c>
      <c r="CZ35" s="145">
        <f>CZ33*Assumptions!$D$50/12</f>
        <v>6.3808750369998277</v>
      </c>
      <c r="DA35" s="145">
        <f>DA33*Assumptions!$D$50/12</f>
        <v>6.4274228494073284</v>
      </c>
      <c r="DB35" s="404">
        <f>SUM(CP35:DA35)</f>
        <v>74.031107801405597</v>
      </c>
    </row>
    <row r="36" spans="2:106" s="28" customFormat="1">
      <c r="B36" s="397" t="s">
        <v>181</v>
      </c>
      <c r="C36" s="142">
        <f>C33+C34-C35</f>
        <v>0</v>
      </c>
      <c r="D36" s="142">
        <f t="shared" ref="D36:N36" si="403">D33+D34-D35</f>
        <v>0</v>
      </c>
      <c r="E36" s="142">
        <f t="shared" si="403"/>
        <v>20.833333333333332</v>
      </c>
      <c r="F36" s="142">
        <f t="shared" si="403"/>
        <v>41.614583333333329</v>
      </c>
      <c r="G36" s="142">
        <f t="shared" si="403"/>
        <v>62.343880208333324</v>
      </c>
      <c r="H36" s="142">
        <f t="shared" si="403"/>
        <v>83.021353841145825</v>
      </c>
      <c r="I36" s="142">
        <f t="shared" si="403"/>
        <v>103.64713378987629</v>
      </c>
      <c r="J36" s="142">
        <f t="shared" si="403"/>
        <v>124.22134928873493</v>
      </c>
      <c r="K36" s="142">
        <f t="shared" si="403"/>
        <v>144.74412924884643</v>
      </c>
      <c r="L36" s="142">
        <f t="shared" si="403"/>
        <v>165.21560225905765</v>
      </c>
      <c r="M36" s="142">
        <f t="shared" si="403"/>
        <v>185.63589658674334</v>
      </c>
      <c r="N36" s="142">
        <f t="shared" si="403"/>
        <v>206.00514017860982</v>
      </c>
      <c r="O36" s="395">
        <f>N36</f>
        <v>206.00514017860982</v>
      </c>
      <c r="P36" s="142">
        <f>P33+P34-P35</f>
        <v>226.32346066149663</v>
      </c>
      <c r="Q36" s="142">
        <f t="shared" ref="Q36:AA36" si="404">Q33+Q34-Q35</f>
        <v>246.59098534317621</v>
      </c>
      <c r="R36" s="142">
        <f t="shared" si="404"/>
        <v>275.14117454648493</v>
      </c>
      <c r="S36" s="142">
        <f t="shared" si="404"/>
        <v>303.61998827678542</v>
      </c>
      <c r="T36" s="142">
        <f t="shared" si="404"/>
        <v>332.02760497276012</v>
      </c>
      <c r="U36" s="142">
        <f t="shared" si="404"/>
        <v>360.36420262699488</v>
      </c>
      <c r="V36" s="142">
        <f t="shared" si="404"/>
        <v>388.6299587870941</v>
      </c>
      <c r="W36" s="142">
        <f t="shared" si="404"/>
        <v>416.82505055679303</v>
      </c>
      <c r="X36" s="142">
        <f t="shared" si="404"/>
        <v>444.94965459706771</v>
      </c>
      <c r="Y36" s="142">
        <f t="shared" si="404"/>
        <v>473.0039471272417</v>
      </c>
      <c r="Z36" s="142">
        <f t="shared" si="404"/>
        <v>500.98810392609028</v>
      </c>
      <c r="AA36" s="142">
        <f t="shared" si="404"/>
        <v>528.90230033294165</v>
      </c>
      <c r="AB36" s="395">
        <f>AA36</f>
        <v>528.90230033294165</v>
      </c>
      <c r="AC36" s="142">
        <f>AC33+AC34-AC35</f>
        <v>556.74671124877591</v>
      </c>
      <c r="AD36" s="142">
        <f t="shared" ref="AD36" si="405">AD33+AD34-AD35</f>
        <v>584.52151113732054</v>
      </c>
      <c r="AE36" s="142">
        <f t="shared" ref="AE36" si="406">AE33+AE34-AE35</f>
        <v>616.39354069281057</v>
      </c>
      <c r="AF36" s="142">
        <f t="shared" ref="AF36" si="407">AF33+AF34-AF35</f>
        <v>648.18589017441195</v>
      </c>
      <c r="AG36" s="142">
        <f t="shared" ref="AG36" si="408">AG33+AG34-AG35</f>
        <v>679.8987587823093</v>
      </c>
      <c r="AH36" s="142">
        <f t="shared" ref="AH36" si="409">AH33+AH34-AH35</f>
        <v>711.53234521868694</v>
      </c>
      <c r="AI36" s="142">
        <f t="shared" ref="AI36" si="410">AI33+AI34-AI35</f>
        <v>743.08684768897365</v>
      </c>
      <c r="AJ36" s="142">
        <f t="shared" ref="AJ36" si="411">AJ33+AJ34-AJ35</f>
        <v>774.56246390308456</v>
      </c>
      <c r="AK36" s="142">
        <f t="shared" ref="AK36" si="412">AK33+AK34-AK35</f>
        <v>805.95939107666027</v>
      </c>
      <c r="AL36" s="142">
        <f t="shared" ref="AL36" si="413">AL33+AL34-AL35</f>
        <v>837.27782593230199</v>
      </c>
      <c r="AM36" s="142">
        <f t="shared" ref="AM36" si="414">AM33+AM34-AM35</f>
        <v>868.51796470080455</v>
      </c>
      <c r="AN36" s="142">
        <f t="shared" ref="AN36" si="415">AN33+AN34-AN35</f>
        <v>899.68000312238587</v>
      </c>
      <c r="AO36" s="395">
        <f>AN36</f>
        <v>899.68000312238587</v>
      </c>
      <c r="AP36" s="142">
        <f>AP33+AP34-AP35</f>
        <v>930.7641364479133</v>
      </c>
      <c r="AQ36" s="142">
        <f t="shared" ref="AQ36" si="416">AQ33+AQ34-AQ35</f>
        <v>961.77055944012693</v>
      </c>
      <c r="AR36" s="142">
        <f t="shared" ref="AR36" si="417">AR33+AR34-AR35</f>
        <v>996.86613304152661</v>
      </c>
      <c r="AS36" s="142">
        <f t="shared" ref="AS36" si="418">AS33+AS34-AS35</f>
        <v>1031.8739677089227</v>
      </c>
      <c r="AT36" s="142">
        <f t="shared" ref="AT36" si="419">AT33+AT34-AT35</f>
        <v>1066.7942827896504</v>
      </c>
      <c r="AU36" s="142">
        <f t="shared" ref="AU36" si="420">AU33+AU34-AU35</f>
        <v>1101.6272970826763</v>
      </c>
      <c r="AV36" s="142">
        <f t="shared" ref="AV36" si="421">AV33+AV34-AV35</f>
        <v>1136.3732288399697</v>
      </c>
      <c r="AW36" s="142">
        <f t="shared" ref="AW36" si="422">AW33+AW34-AW35</f>
        <v>1171.0322957678698</v>
      </c>
      <c r="AX36" s="142">
        <f t="shared" ref="AX36" si="423">AX33+AX34-AX35</f>
        <v>1205.6047150284501</v>
      </c>
      <c r="AY36" s="142">
        <f t="shared" ref="AY36" si="424">AY33+AY34-AY35</f>
        <v>1240.0907032408788</v>
      </c>
      <c r="AZ36" s="142">
        <f t="shared" ref="AZ36" si="425">AZ33+AZ34-AZ35</f>
        <v>1274.4904764827766</v>
      </c>
      <c r="BA36" s="142">
        <f t="shared" ref="BA36" si="426">BA33+BA34-BA35</f>
        <v>1308.8042502915696</v>
      </c>
      <c r="BB36" s="395">
        <f>BA36</f>
        <v>1308.8042502915696</v>
      </c>
      <c r="BC36" s="142">
        <f>BC33+BC34-BC35</f>
        <v>1343.0322396658407</v>
      </c>
      <c r="BD36" s="142">
        <f t="shared" ref="BD36" si="427">BD33+BD34-BD35</f>
        <v>1377.1746590666762</v>
      </c>
      <c r="BE36" s="142">
        <f t="shared" ref="BE36" si="428">BE33+BE34-BE35</f>
        <v>1415.3983890856762</v>
      </c>
      <c r="BF36" s="142">
        <f t="shared" ref="BF36" si="429">BF33+BF34-BF35</f>
        <v>1453.5265597796288</v>
      </c>
      <c r="BG36" s="142">
        <f t="shared" ref="BG36" si="430">BG33+BG34-BG35</f>
        <v>1491.5594100468466</v>
      </c>
      <c r="BH36" s="142">
        <f t="shared" ref="BH36" si="431">BH33+BH34-BH35</f>
        <v>1529.4971781883962</v>
      </c>
      <c r="BI36" s="142">
        <f t="shared" ref="BI36" si="432">BI33+BI34-BI35</f>
        <v>1567.340101909592</v>
      </c>
      <c r="BJ36" s="142">
        <f t="shared" ref="BJ36" si="433">BJ33+BJ34-BJ35</f>
        <v>1605.0884183214848</v>
      </c>
      <c r="BK36" s="142">
        <f t="shared" ref="BK36" si="434">BK33+BK34-BK35</f>
        <v>1642.7423639423478</v>
      </c>
      <c r="BL36" s="142">
        <f t="shared" ref="BL36" si="435">BL33+BL34-BL35</f>
        <v>1680.3021746991587</v>
      </c>
      <c r="BM36" s="142">
        <f t="shared" ref="BM36" si="436">BM33+BM34-BM35</f>
        <v>1717.7680859290776</v>
      </c>
      <c r="BN36" s="142">
        <f t="shared" ref="BN36" si="437">BN33+BN34-BN35</f>
        <v>1755.1403323809218</v>
      </c>
      <c r="BO36" s="395">
        <f>BN36</f>
        <v>1755.1403323809218</v>
      </c>
      <c r="BP36" s="142">
        <f>BP33+BP34-BP35</f>
        <v>1792.4191482166361</v>
      </c>
      <c r="BQ36" s="142">
        <f t="shared" ref="BQ36" si="438">BQ33+BQ34-BQ35</f>
        <v>1829.6047670127614</v>
      </c>
      <c r="BR36" s="142">
        <f t="shared" ref="BR36" si="439">BR33+BR34-BR35</f>
        <v>1858.3640884285628</v>
      </c>
      <c r="BS36" s="142">
        <f t="shared" ref="BS36" si="440">BS33+BS34-BS35</f>
        <v>1887.0515115408245</v>
      </c>
      <c r="BT36" s="142">
        <f t="shared" ref="BT36" si="441">BT33+BT34-BT35</f>
        <v>1915.6672160953058</v>
      </c>
      <c r="BU36" s="142">
        <f t="shared" ref="BU36" si="442">BU33+BU34-BU35</f>
        <v>1944.2113813884007</v>
      </c>
      <c r="BV36" s="142">
        <f t="shared" ref="BV36" si="443">BV33+BV34-BV35</f>
        <v>1972.6841862682629</v>
      </c>
      <c r="BW36" s="142">
        <f t="shared" ref="BW36" si="444">BW33+BW34-BW35</f>
        <v>2001.0858091359255</v>
      </c>
      <c r="BX36" s="142">
        <f t="shared" ref="BX36" si="445">BX33+BX34-BX35</f>
        <v>2029.4164279464189</v>
      </c>
      <c r="BY36" s="142">
        <f t="shared" ref="BY36" si="446">BY33+BY34-BY35</f>
        <v>2057.6762202098862</v>
      </c>
      <c r="BZ36" s="142">
        <f t="shared" ref="BZ36" si="447">BZ33+BZ34-BZ35</f>
        <v>2085.8653629926948</v>
      </c>
      <c r="CA36" s="142">
        <f t="shared" ref="CA36" si="448">CA33+CA34-CA35</f>
        <v>2113.9840329185467</v>
      </c>
      <c r="CB36" s="395">
        <f>CA36</f>
        <v>2113.9840329185467</v>
      </c>
      <c r="CC36" s="142">
        <f>CC33+CC34-CC35</f>
        <v>2142.0324061695837</v>
      </c>
      <c r="CD36" s="142">
        <f t="shared" ref="CD36" si="449">CD33+CD34-CD35</f>
        <v>2170.0106584874934</v>
      </c>
      <c r="CE36" s="142">
        <f t="shared" ref="CE36" si="450">CE33+CE34-CE35</f>
        <v>2189.5856318412748</v>
      </c>
      <c r="CF36" s="142">
        <f t="shared" ref="CF36" si="451">CF33+CF34-CF35</f>
        <v>2209.1116677616715</v>
      </c>
      <c r="CG36" s="142">
        <f t="shared" ref="CG36" si="452">CG33+CG34-CG35</f>
        <v>2228.5888885922673</v>
      </c>
      <c r="CH36" s="142">
        <f t="shared" ref="CH36" si="453">CH33+CH34-CH35</f>
        <v>2248.0174163707866</v>
      </c>
      <c r="CI36" s="142">
        <f t="shared" ref="CI36" si="454">CI33+CI34-CI35</f>
        <v>2267.3973728298597</v>
      </c>
      <c r="CJ36" s="142">
        <f t="shared" ref="CJ36" si="455">CJ33+CJ34-CJ35</f>
        <v>2286.728879397785</v>
      </c>
      <c r="CK36" s="142">
        <f t="shared" ref="CK36" si="456">CK33+CK34-CK35</f>
        <v>2306.0120571992907</v>
      </c>
      <c r="CL36" s="142">
        <f t="shared" ref="CL36" si="457">CL33+CL34-CL35</f>
        <v>2325.2470270562926</v>
      </c>
      <c r="CM36" s="142">
        <f t="shared" ref="CM36" si="458">CM33+CM34-CM35</f>
        <v>2344.4339094886518</v>
      </c>
      <c r="CN36" s="142">
        <f t="shared" ref="CN36" si="459">CN33+CN34-CN35</f>
        <v>2363.57282471493</v>
      </c>
      <c r="CO36" s="395">
        <f>CN36</f>
        <v>2363.57282471493</v>
      </c>
      <c r="CP36" s="142">
        <f>CP33+CP34-CP35</f>
        <v>2382.6638926531427</v>
      </c>
      <c r="CQ36" s="142">
        <f t="shared" ref="CQ36" si="460">CQ33+CQ34-CQ35</f>
        <v>2401.7072329215098</v>
      </c>
      <c r="CR36" s="142">
        <f t="shared" ref="CR36" si="461">CR33+CR34-CR35</f>
        <v>2420.7029648392058</v>
      </c>
      <c r="CS36" s="142">
        <f t="shared" ref="CS36" si="462">CS33+CS34-CS35</f>
        <v>2439.6512074271077</v>
      </c>
      <c r="CT36" s="142">
        <f t="shared" ref="CT36" si="463">CT33+CT34-CT35</f>
        <v>2458.5520794085401</v>
      </c>
      <c r="CU36" s="142">
        <f t="shared" ref="CU36" si="464">CU33+CU34-CU35</f>
        <v>2477.4056992100186</v>
      </c>
      <c r="CV36" s="142">
        <f t="shared" ref="CV36" si="465">CV33+CV34-CV35</f>
        <v>2496.2121849619934</v>
      </c>
      <c r="CW36" s="142">
        <f t="shared" ref="CW36" si="466">CW33+CW34-CW35</f>
        <v>2514.9716544995886</v>
      </c>
      <c r="CX36" s="142">
        <f t="shared" ref="CX36" si="467">CX33+CX34-CX35</f>
        <v>2533.6842253633395</v>
      </c>
      <c r="CY36" s="142">
        <f t="shared" ref="CY36" si="468">CY33+CY34-CY35</f>
        <v>2552.3500147999312</v>
      </c>
      <c r="CZ36" s="142">
        <f t="shared" ref="CZ36" si="469">CZ33+CZ34-CZ35</f>
        <v>2570.9691397629313</v>
      </c>
      <c r="DA36" s="142">
        <f t="shared" ref="DA36" si="470">DA33+DA34-DA35</f>
        <v>2589.5417169135239</v>
      </c>
      <c r="DB36" s="395">
        <f>DA36</f>
        <v>2589.5417169135239</v>
      </c>
    </row>
    <row r="37" spans="2:106" s="28" customFormat="1">
      <c r="B37" s="40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379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379"/>
      <c r="AC37" s="143"/>
      <c r="AD37" s="143"/>
      <c r="AE37" s="143"/>
      <c r="AF37" s="143"/>
      <c r="AG37" s="143"/>
      <c r="AH37" s="143"/>
      <c r="AI37" s="143"/>
      <c r="AJ37" s="143"/>
      <c r="AK37" s="143"/>
      <c r="AL37" s="143"/>
      <c r="AM37" s="143"/>
      <c r="AN37" s="143"/>
      <c r="AO37" s="379"/>
      <c r="AP37" s="143"/>
      <c r="AQ37" s="143"/>
      <c r="AR37" s="143"/>
      <c r="AS37" s="143"/>
      <c r="AT37" s="143"/>
      <c r="AU37" s="143"/>
      <c r="AV37" s="143"/>
      <c r="AW37" s="143"/>
      <c r="AX37" s="143"/>
      <c r="AY37" s="143"/>
      <c r="AZ37" s="143"/>
      <c r="BA37" s="143"/>
      <c r="BB37" s="379"/>
      <c r="BC37" s="143"/>
      <c r="BD37" s="143"/>
      <c r="BE37" s="143"/>
      <c r="BF37" s="143"/>
      <c r="BG37" s="143"/>
      <c r="BH37" s="143"/>
      <c r="BI37" s="143"/>
      <c r="BJ37" s="143"/>
      <c r="BK37" s="143"/>
      <c r="BL37" s="143"/>
      <c r="BM37" s="143"/>
      <c r="BN37" s="143"/>
      <c r="BO37" s="379"/>
      <c r="BP37" s="143"/>
      <c r="BQ37" s="143"/>
      <c r="BR37" s="143"/>
      <c r="BS37" s="143"/>
      <c r="BT37" s="143"/>
      <c r="BU37" s="143"/>
      <c r="BV37" s="143"/>
      <c r="BW37" s="143"/>
      <c r="BX37" s="143"/>
      <c r="BY37" s="143"/>
      <c r="BZ37" s="143"/>
      <c r="CA37" s="143"/>
      <c r="CB37" s="379"/>
      <c r="CC37" s="143"/>
      <c r="CD37" s="143"/>
      <c r="CE37" s="143"/>
      <c r="CF37" s="143"/>
      <c r="CG37" s="143"/>
      <c r="CH37" s="143"/>
      <c r="CI37" s="143"/>
      <c r="CJ37" s="143"/>
      <c r="CK37" s="143"/>
      <c r="CL37" s="143"/>
      <c r="CM37" s="143"/>
      <c r="CN37" s="143"/>
      <c r="CO37" s="379"/>
      <c r="CP37" s="143"/>
      <c r="CQ37" s="143"/>
      <c r="CR37" s="143"/>
      <c r="CS37" s="143"/>
      <c r="CT37" s="143"/>
      <c r="CU37" s="143"/>
      <c r="CV37" s="143"/>
      <c r="CW37" s="143"/>
      <c r="CX37" s="143"/>
      <c r="CY37" s="143"/>
      <c r="CZ37" s="143"/>
      <c r="DA37" s="143"/>
      <c r="DB37" s="379"/>
    </row>
    <row r="40" spans="2:106" s="28" customFormat="1">
      <c r="B40" s="236" t="s">
        <v>183</v>
      </c>
      <c r="C40" s="241">
        <f>SUM(C41:C43)</f>
        <v>0</v>
      </c>
      <c r="D40" s="241">
        <f t="shared" ref="D40:N40" si="471">SUM(D41:D43)</f>
        <v>0</v>
      </c>
      <c r="E40" s="241">
        <f t="shared" si="471"/>
        <v>3125000</v>
      </c>
      <c r="F40" s="241">
        <f t="shared" si="471"/>
        <v>6242187.4999999991</v>
      </c>
      <c r="G40" s="241">
        <f t="shared" si="471"/>
        <v>9351582.0312499981</v>
      </c>
      <c r="H40" s="241">
        <f t="shared" si="471"/>
        <v>12453203.076171873</v>
      </c>
      <c r="I40" s="241">
        <f t="shared" si="471"/>
        <v>15547070.068481443</v>
      </c>
      <c r="J40" s="241">
        <f t="shared" si="471"/>
        <v>18633202.393310238</v>
      </c>
      <c r="K40" s="241">
        <f t="shared" si="471"/>
        <v>21711619.387326967</v>
      </c>
      <c r="L40" s="241">
        <f t="shared" si="471"/>
        <v>24782340.338858645</v>
      </c>
      <c r="M40" s="241">
        <f t="shared" si="471"/>
        <v>27845384.488011502</v>
      </c>
      <c r="N40" s="241">
        <f t="shared" si="471"/>
        <v>30900771.026791472</v>
      </c>
      <c r="O40" s="242">
        <f>SUM(C40:N40)</f>
        <v>170592360.31020215</v>
      </c>
      <c r="P40" s="241">
        <f>SUM(P41:P43)</f>
        <v>33948519.099224493</v>
      </c>
      <c r="Q40" s="241">
        <f t="shared" ref="Q40" si="472">SUM(Q41:Q43)</f>
        <v>36988647.801476434</v>
      </c>
      <c r="R40" s="241">
        <f t="shared" ref="R40" si="473">SUM(R41:R43)</f>
        <v>45398293.800170012</v>
      </c>
      <c r="S40" s="241">
        <f t="shared" ref="S40" si="474">SUM(S41:S43)</f>
        <v>50097298.065669596</v>
      </c>
      <c r="T40" s="241">
        <f t="shared" ref="T40" si="475">SUM(T41:T43)</f>
        <v>54784554.820505418</v>
      </c>
      <c r="U40" s="241">
        <f t="shared" ref="U40" si="476">SUM(U41:U43)</f>
        <v>59460093.433454156</v>
      </c>
      <c r="V40" s="241">
        <f t="shared" ref="V40" si="477">SUM(V41:V43)</f>
        <v>77725991.757418826</v>
      </c>
      <c r="W40" s="241">
        <f t="shared" ref="W40" si="478">SUM(W41:W43)</f>
        <v>83365010.111358613</v>
      </c>
      <c r="X40" s="241">
        <f t="shared" ref="X40" si="479">SUM(X41:X43)</f>
        <v>88989930.919413537</v>
      </c>
      <c r="Y40" s="241">
        <f t="shared" ref="Y40" si="480">SUM(Y41:Y43)</f>
        <v>94600789.425448343</v>
      </c>
      <c r="Z40" s="241">
        <f t="shared" ref="Z40" si="481">SUM(Z41:Z43)</f>
        <v>100197620.78521806</v>
      </c>
      <c r="AA40" s="241">
        <f t="shared" ref="AA40" si="482">SUM(AA41:AA43)</f>
        <v>105780460.06658833</v>
      </c>
      <c r="AB40" s="242">
        <f>SUM(P40:AA40)</f>
        <v>831337210.08594573</v>
      </c>
      <c r="AC40" s="241">
        <f>SUM(AC41:AC43)</f>
        <v>111349342.24975519</v>
      </c>
      <c r="AD40" s="241">
        <f t="shared" ref="AD40" si="483">SUM(AD41:AD43)</f>
        <v>116904302.22746411</v>
      </c>
      <c r="AE40" s="241">
        <f t="shared" ref="AE40" si="484">SUM(AE41:AE43)</f>
        <v>123278708.13856211</v>
      </c>
      <c r="AF40" s="241">
        <f t="shared" ref="AF40" si="485">SUM(AF41:AF43)</f>
        <v>129637178.0348824</v>
      </c>
      <c r="AG40" s="241">
        <f t="shared" ref="AG40" si="486">SUM(AG41:AG43)</f>
        <v>135979751.75646186</v>
      </c>
      <c r="AH40" s="241">
        <f t="shared" ref="AH40" si="487">SUM(AH41:AH43)</f>
        <v>142306469.04373738</v>
      </c>
      <c r="AI40" s="241">
        <f t="shared" ref="AI40" si="488">SUM(AI41:AI43)</f>
        <v>163479106.49157423</v>
      </c>
      <c r="AJ40" s="241">
        <f t="shared" ref="AJ40" si="489">SUM(AJ41:AJ43)</f>
        <v>170403742.05867863</v>
      </c>
      <c r="AK40" s="241">
        <f t="shared" ref="AK40" si="490">SUM(AK41:AK43)</f>
        <v>177311066.03686529</v>
      </c>
      <c r="AL40" s="241">
        <f t="shared" ref="AL40" si="491">SUM(AL41:AL43)</f>
        <v>184201121.70510647</v>
      </c>
      <c r="AM40" s="241">
        <f t="shared" ref="AM40" si="492">SUM(AM41:AM43)</f>
        <v>191073952.23417702</v>
      </c>
      <c r="AN40" s="241">
        <f t="shared" ref="AN40" si="493">SUM(AN41:AN43)</f>
        <v>197929600.6869249</v>
      </c>
      <c r="AO40" s="242">
        <f>SUM(AC40:AN40)</f>
        <v>1843854340.6641898</v>
      </c>
      <c r="AP40" s="241">
        <f>SUM(AP41:AP43)</f>
        <v>204768110.01854095</v>
      </c>
      <c r="AQ40" s="241">
        <f t="shared" ref="AQ40" si="494">SUM(AQ41:AQ43)</f>
        <v>211589523.07682794</v>
      </c>
      <c r="AR40" s="241">
        <f t="shared" ref="AR40" si="495">SUM(AR41:AR43)</f>
        <v>219310549.26913589</v>
      </c>
      <c r="AS40" s="241">
        <f t="shared" ref="AS40" si="496">SUM(AS41:AS43)</f>
        <v>227012272.89596301</v>
      </c>
      <c r="AT40" s="241">
        <f t="shared" ref="AT40" si="497">SUM(AT41:AT43)</f>
        <v>234694742.21372312</v>
      </c>
      <c r="AU40" s="241">
        <f t="shared" ref="AU40" si="498">SUM(AU41:AU43)</f>
        <v>242358005.35818881</v>
      </c>
      <c r="AV40" s="241">
        <f t="shared" ref="AV40" si="499">SUM(AV41:AV43)</f>
        <v>275002321.3792727</v>
      </c>
      <c r="AW40" s="241">
        <f t="shared" ref="AW40" si="500">SUM(AW41:AW43)</f>
        <v>283389815.5758245</v>
      </c>
      <c r="AX40" s="241">
        <f t="shared" ref="AX40" si="501">SUM(AX41:AX43)</f>
        <v>291756341.03688496</v>
      </c>
      <c r="AY40" s="241">
        <f t="shared" ref="AY40" si="502">SUM(AY41:AY43)</f>
        <v>300101950.18429273</v>
      </c>
      <c r="AZ40" s="241">
        <f t="shared" ref="AZ40" si="503">SUM(AZ41:AZ43)</f>
        <v>308426695.30883199</v>
      </c>
      <c r="BA40" s="241">
        <f t="shared" ref="BA40" si="504">SUM(BA41:BA43)</f>
        <v>316730628.57055986</v>
      </c>
      <c r="BB40" s="242">
        <f>SUM(AP40:BA40)</f>
        <v>3115140954.8880467</v>
      </c>
      <c r="BC40" s="241">
        <f>SUM(BC41:BC43)</f>
        <v>335758059.91646016</v>
      </c>
      <c r="BD40" s="241">
        <f t="shared" ref="BD40" si="505">SUM(BD41:BD43)</f>
        <v>344293664.76666903</v>
      </c>
      <c r="BE40" s="241">
        <f t="shared" ref="BE40" si="506">SUM(BE41:BE43)</f>
        <v>353849597.27141905</v>
      </c>
      <c r="BF40" s="241">
        <f t="shared" ref="BF40" si="507">SUM(BF41:BF43)</f>
        <v>363381639.94490719</v>
      </c>
      <c r="BG40" s="241">
        <f t="shared" ref="BG40" si="508">SUM(BG41:BG43)</f>
        <v>372889852.51171166</v>
      </c>
      <c r="BH40" s="241">
        <f t="shared" ref="BH40" si="509">SUM(BH41:BH43)</f>
        <v>382374294.54709905</v>
      </c>
      <c r="BI40" s="241">
        <f t="shared" ref="BI40" si="510">SUM(BI41:BI43)</f>
        <v>391835025.47739798</v>
      </c>
      <c r="BJ40" s="241">
        <f t="shared" ref="BJ40" si="511">SUM(BJ41:BJ43)</f>
        <v>401272104.5803712</v>
      </c>
      <c r="BK40" s="241">
        <f t="shared" ref="BK40" si="512">SUM(BK41:BK43)</f>
        <v>410685590.98558694</v>
      </c>
      <c r="BL40" s="241">
        <f t="shared" ref="BL40" si="513">SUM(BL41:BL43)</f>
        <v>420075543.67478967</v>
      </c>
      <c r="BM40" s="241">
        <f t="shared" ref="BM40" si="514">SUM(BM41:BM43)</f>
        <v>429442021.48226941</v>
      </c>
      <c r="BN40" s="241">
        <f t="shared" ref="BN40" si="515">SUM(BN41:BN43)</f>
        <v>438785083.09523046</v>
      </c>
      <c r="BO40" s="242">
        <f>SUM(BC40:BN40)</f>
        <v>4644642478.253912</v>
      </c>
      <c r="BP40" s="241">
        <f>SUM(BP41:BP43)</f>
        <v>492915265.75957495</v>
      </c>
      <c r="BQ40" s="241">
        <f t="shared" ref="BQ40" si="516">SUM(BQ41:BQ43)</f>
        <v>503141310.92850935</v>
      </c>
      <c r="BR40" s="241">
        <f t="shared" ref="BR40" si="517">SUM(BR41:BR43)</f>
        <v>511050124.31785476</v>
      </c>
      <c r="BS40" s="241">
        <f t="shared" ref="BS40" si="518">SUM(BS41:BS43)</f>
        <v>518939165.67372674</v>
      </c>
      <c r="BT40" s="241">
        <f t="shared" ref="BT40" si="519">SUM(BT41:BT43)</f>
        <v>526808484.42620909</v>
      </c>
      <c r="BU40" s="241">
        <f t="shared" ref="BU40" si="520">SUM(BU41:BU43)</f>
        <v>534658129.88181019</v>
      </c>
      <c r="BV40" s="241">
        <f t="shared" ref="BV40" si="521">SUM(BV41:BV43)</f>
        <v>542488151.22377229</v>
      </c>
      <c r="BW40" s="241">
        <f t="shared" ref="BW40" si="522">SUM(BW41:BW43)</f>
        <v>550298597.51237953</v>
      </c>
      <c r="BX40" s="241">
        <f t="shared" ref="BX40" si="523">SUM(BX41:BX43)</f>
        <v>558089517.68526518</v>
      </c>
      <c r="BY40" s="241">
        <f t="shared" ref="BY40" si="524">SUM(BY41:BY43)</f>
        <v>565860960.55771875</v>
      </c>
      <c r="BZ40" s="241">
        <f t="shared" ref="BZ40" si="525">SUM(BZ41:BZ43)</f>
        <v>573612974.82299113</v>
      </c>
      <c r="CA40" s="241">
        <f t="shared" ref="CA40" si="526">SUM(CA41:CA43)</f>
        <v>581345609.05260038</v>
      </c>
      <c r="CB40" s="242">
        <f>SUM(BP40:CA40)</f>
        <v>6459208291.8424129</v>
      </c>
      <c r="CC40" s="241">
        <f>SUM(CC41:CC43)</f>
        <v>647964802.86629915</v>
      </c>
      <c r="CD40" s="241">
        <f t="shared" ref="CD40" si="527">SUM(CD41:CD43)</f>
        <v>656428224.19246686</v>
      </c>
      <c r="CE40" s="241">
        <f t="shared" ref="CE40" si="528">SUM(CE41:CE43)</f>
        <v>662349653.63198578</v>
      </c>
      <c r="CF40" s="241">
        <f t="shared" ref="CF40" si="529">SUM(CF41:CF43)</f>
        <v>668256279.49790573</v>
      </c>
      <c r="CG40" s="241">
        <f t="shared" ref="CG40" si="530">SUM(CG41:CG43)</f>
        <v>674148138.79916096</v>
      </c>
      <c r="CH40" s="241">
        <f t="shared" ref="CH40" si="531">SUM(CH41:CH43)</f>
        <v>680025268.4521631</v>
      </c>
      <c r="CI40" s="241">
        <f t="shared" ref="CI40" si="532">SUM(CI41:CI43)</f>
        <v>685887705.28103268</v>
      </c>
      <c r="CJ40" s="241">
        <f t="shared" ref="CJ40" si="533">SUM(CJ41:CJ43)</f>
        <v>691735486.01783013</v>
      </c>
      <c r="CK40" s="241">
        <f t="shared" ref="CK40" si="534">SUM(CK41:CK43)</f>
        <v>697568647.30278552</v>
      </c>
      <c r="CL40" s="241">
        <f t="shared" ref="CL40" si="535">SUM(CL41:CL43)</f>
        <v>703387225.68452871</v>
      </c>
      <c r="CM40" s="241">
        <f t="shared" ref="CM40" si="536">SUM(CM41:CM43)</f>
        <v>709191257.62031734</v>
      </c>
      <c r="CN40" s="241">
        <f t="shared" ref="CN40" si="537">SUM(CN41:CN43)</f>
        <v>714980779.4762665</v>
      </c>
      <c r="CO40" s="242">
        <f>SUM(CC40:CN40)</f>
        <v>8191923468.8227425</v>
      </c>
      <c r="CP40" s="241">
        <f>SUM(CP41:CP43)</f>
        <v>792831410.28033352</v>
      </c>
      <c r="CQ40" s="241">
        <f t="shared" ref="CQ40" si="538">SUM(CQ41:CQ43)</f>
        <v>799168081.75463271</v>
      </c>
      <c r="CR40" s="241">
        <f t="shared" ref="CR40" si="539">SUM(CR41:CR43)</f>
        <v>805488911.550246</v>
      </c>
      <c r="CS40" s="241">
        <f t="shared" ref="CS40" si="540">SUM(CS41:CS43)</f>
        <v>811793939.27137041</v>
      </c>
      <c r="CT40" s="241">
        <f t="shared" ref="CT40" si="541">SUM(CT41:CT43)</f>
        <v>818083204.42319202</v>
      </c>
      <c r="CU40" s="241">
        <f t="shared" ref="CU40" si="542">SUM(CU41:CU43)</f>
        <v>824356746.41213393</v>
      </c>
      <c r="CV40" s="241">
        <f t="shared" ref="CV40" si="543">SUM(CV41:CV43)</f>
        <v>830614604.5461036</v>
      </c>
      <c r="CW40" s="241">
        <f t="shared" ref="CW40" si="544">SUM(CW41:CW43)</f>
        <v>836856818.03473842</v>
      </c>
      <c r="CX40" s="241">
        <f t="shared" ref="CX40" si="545">SUM(CX41:CX43)</f>
        <v>843083425.98965156</v>
      </c>
      <c r="CY40" s="241">
        <f t="shared" ref="CY40" si="546">SUM(CY41:CY43)</f>
        <v>849294467.42467737</v>
      </c>
      <c r="CZ40" s="241">
        <f t="shared" ref="CZ40" si="547">SUM(CZ41:CZ43)</f>
        <v>855489981.25611567</v>
      </c>
      <c r="DA40" s="241">
        <f t="shared" ref="DA40" si="548">SUM(DA41:DA43)</f>
        <v>861670006.30297542</v>
      </c>
      <c r="DB40" s="242">
        <f>SUM(CP40:DA40)</f>
        <v>9928731597.24617</v>
      </c>
    </row>
    <row r="41" spans="2:106" s="150" customFormat="1">
      <c r="B41" s="397" t="str">
        <f>B14</f>
        <v>SaaS Phase</v>
      </c>
      <c r="C41" s="142">
        <f t="shared" ref="C41:N41" si="549">C$32*C66*C72</f>
        <v>0</v>
      </c>
      <c r="D41" s="142">
        <f t="shared" si="549"/>
        <v>0</v>
      </c>
      <c r="E41" s="142">
        <f t="shared" si="549"/>
        <v>3125000</v>
      </c>
      <c r="F41" s="142">
        <f t="shared" si="549"/>
        <v>6242187.4999999991</v>
      </c>
      <c r="G41" s="142">
        <f t="shared" si="549"/>
        <v>9351582.0312499981</v>
      </c>
      <c r="H41" s="142">
        <f t="shared" si="549"/>
        <v>12453203.076171873</v>
      </c>
      <c r="I41" s="142">
        <f t="shared" si="549"/>
        <v>15547070.068481443</v>
      </c>
      <c r="J41" s="142">
        <f t="shared" si="549"/>
        <v>18633202.393310238</v>
      </c>
      <c r="K41" s="142">
        <f t="shared" si="549"/>
        <v>21711619.387326967</v>
      </c>
      <c r="L41" s="142">
        <f t="shared" si="549"/>
        <v>24782340.338858645</v>
      </c>
      <c r="M41" s="142">
        <f t="shared" si="549"/>
        <v>27845384.488011502</v>
      </c>
      <c r="N41" s="142">
        <f t="shared" si="549"/>
        <v>30900771.026791472</v>
      </c>
      <c r="O41" s="395">
        <f>SUM(C41:N41)</f>
        <v>170592360.31020215</v>
      </c>
      <c r="P41" s="142">
        <f t="shared" ref="P41:AA41" si="550">P$32*P66*P72</f>
        <v>33948519.099224493</v>
      </c>
      <c r="Q41" s="142">
        <f t="shared" si="550"/>
        <v>36988647.801476434</v>
      </c>
      <c r="R41" s="142">
        <f t="shared" si="550"/>
        <v>45398293.800170012</v>
      </c>
      <c r="S41" s="142">
        <f t="shared" si="550"/>
        <v>50097298.065669596</v>
      </c>
      <c r="T41" s="142">
        <f t="shared" si="550"/>
        <v>54784554.820505418</v>
      </c>
      <c r="U41" s="142">
        <f t="shared" si="550"/>
        <v>59460093.433454156</v>
      </c>
      <c r="V41" s="142">
        <f t="shared" si="550"/>
        <v>0</v>
      </c>
      <c r="W41" s="142">
        <f t="shared" si="550"/>
        <v>0</v>
      </c>
      <c r="X41" s="142">
        <f t="shared" si="550"/>
        <v>0</v>
      </c>
      <c r="Y41" s="142">
        <f t="shared" si="550"/>
        <v>0</v>
      </c>
      <c r="Z41" s="142">
        <f t="shared" si="550"/>
        <v>0</v>
      </c>
      <c r="AA41" s="142">
        <f t="shared" si="550"/>
        <v>0</v>
      </c>
      <c r="AB41" s="395">
        <f>SUM(P41:AA41)</f>
        <v>280677407.02050006</v>
      </c>
      <c r="AC41" s="142">
        <f t="shared" ref="AC41:AN41" si="551">AC$32*AC66*AC72</f>
        <v>0</v>
      </c>
      <c r="AD41" s="142">
        <f t="shared" si="551"/>
        <v>0</v>
      </c>
      <c r="AE41" s="142">
        <f t="shared" si="551"/>
        <v>0</v>
      </c>
      <c r="AF41" s="142">
        <f t="shared" si="551"/>
        <v>0</v>
      </c>
      <c r="AG41" s="142">
        <f t="shared" si="551"/>
        <v>0</v>
      </c>
      <c r="AH41" s="142">
        <f t="shared" si="551"/>
        <v>0</v>
      </c>
      <c r="AI41" s="142">
        <f t="shared" si="551"/>
        <v>0</v>
      </c>
      <c r="AJ41" s="142">
        <f t="shared" si="551"/>
        <v>0</v>
      </c>
      <c r="AK41" s="142">
        <f t="shared" si="551"/>
        <v>0</v>
      </c>
      <c r="AL41" s="142">
        <f t="shared" si="551"/>
        <v>0</v>
      </c>
      <c r="AM41" s="142">
        <f t="shared" si="551"/>
        <v>0</v>
      </c>
      <c r="AN41" s="142">
        <f t="shared" si="551"/>
        <v>0</v>
      </c>
      <c r="AO41" s="395">
        <f>SUM(AC41:AN41)</f>
        <v>0</v>
      </c>
      <c r="AP41" s="142">
        <f t="shared" ref="AP41:BA41" si="552">AP$32*AP66*AP72</f>
        <v>0</v>
      </c>
      <c r="AQ41" s="142">
        <f t="shared" si="552"/>
        <v>0</v>
      </c>
      <c r="AR41" s="142">
        <f t="shared" si="552"/>
        <v>0</v>
      </c>
      <c r="AS41" s="142">
        <f t="shared" si="552"/>
        <v>0</v>
      </c>
      <c r="AT41" s="142">
        <f t="shared" si="552"/>
        <v>0</v>
      </c>
      <c r="AU41" s="142">
        <f t="shared" si="552"/>
        <v>0</v>
      </c>
      <c r="AV41" s="142">
        <f t="shared" si="552"/>
        <v>0</v>
      </c>
      <c r="AW41" s="142">
        <f t="shared" si="552"/>
        <v>0</v>
      </c>
      <c r="AX41" s="142">
        <f t="shared" si="552"/>
        <v>0</v>
      </c>
      <c r="AY41" s="142">
        <f t="shared" si="552"/>
        <v>0</v>
      </c>
      <c r="AZ41" s="142">
        <f t="shared" si="552"/>
        <v>0</v>
      </c>
      <c r="BA41" s="142">
        <f t="shared" si="552"/>
        <v>0</v>
      </c>
      <c r="BB41" s="395">
        <f>SUM(AP41:BA41)</f>
        <v>0</v>
      </c>
      <c r="BC41" s="142">
        <f t="shared" ref="BC41:BN41" si="553">BC$32*BC66*BC72</f>
        <v>0</v>
      </c>
      <c r="BD41" s="142">
        <f t="shared" si="553"/>
        <v>0</v>
      </c>
      <c r="BE41" s="142">
        <f t="shared" si="553"/>
        <v>0</v>
      </c>
      <c r="BF41" s="142">
        <f t="shared" si="553"/>
        <v>0</v>
      </c>
      <c r="BG41" s="142">
        <f t="shared" si="553"/>
        <v>0</v>
      </c>
      <c r="BH41" s="142">
        <f t="shared" si="553"/>
        <v>0</v>
      </c>
      <c r="BI41" s="142">
        <f t="shared" si="553"/>
        <v>0</v>
      </c>
      <c r="BJ41" s="142">
        <f t="shared" si="553"/>
        <v>0</v>
      </c>
      <c r="BK41" s="142">
        <f t="shared" si="553"/>
        <v>0</v>
      </c>
      <c r="BL41" s="142">
        <f t="shared" si="553"/>
        <v>0</v>
      </c>
      <c r="BM41" s="142">
        <f t="shared" si="553"/>
        <v>0</v>
      </c>
      <c r="BN41" s="142">
        <f t="shared" si="553"/>
        <v>0</v>
      </c>
      <c r="BO41" s="395">
        <f>SUM(BC41:BN41)</f>
        <v>0</v>
      </c>
      <c r="BP41" s="142">
        <f t="shared" ref="BP41:CA41" si="554">BP$32*BP66*BP72</f>
        <v>0</v>
      </c>
      <c r="BQ41" s="142">
        <f t="shared" si="554"/>
        <v>0</v>
      </c>
      <c r="BR41" s="142">
        <f t="shared" si="554"/>
        <v>0</v>
      </c>
      <c r="BS41" s="142">
        <f t="shared" si="554"/>
        <v>0</v>
      </c>
      <c r="BT41" s="142">
        <f t="shared" si="554"/>
        <v>0</v>
      </c>
      <c r="BU41" s="142">
        <f t="shared" si="554"/>
        <v>0</v>
      </c>
      <c r="BV41" s="142">
        <f t="shared" si="554"/>
        <v>0</v>
      </c>
      <c r="BW41" s="142">
        <f t="shared" si="554"/>
        <v>0</v>
      </c>
      <c r="BX41" s="142">
        <f t="shared" si="554"/>
        <v>0</v>
      </c>
      <c r="BY41" s="142">
        <f t="shared" si="554"/>
        <v>0</v>
      </c>
      <c r="BZ41" s="142">
        <f t="shared" si="554"/>
        <v>0</v>
      </c>
      <c r="CA41" s="142">
        <f t="shared" si="554"/>
        <v>0</v>
      </c>
      <c r="CB41" s="395">
        <f>SUM(BP41:CA41)</f>
        <v>0</v>
      </c>
      <c r="CC41" s="142">
        <f t="shared" ref="CC41:CN41" si="555">CC$32*CC66*CC72</f>
        <v>0</v>
      </c>
      <c r="CD41" s="142">
        <f t="shared" si="555"/>
        <v>0</v>
      </c>
      <c r="CE41" s="142">
        <f t="shared" si="555"/>
        <v>0</v>
      </c>
      <c r="CF41" s="142">
        <f t="shared" si="555"/>
        <v>0</v>
      </c>
      <c r="CG41" s="142">
        <f t="shared" si="555"/>
        <v>0</v>
      </c>
      <c r="CH41" s="142">
        <f t="shared" si="555"/>
        <v>0</v>
      </c>
      <c r="CI41" s="142">
        <f t="shared" si="555"/>
        <v>0</v>
      </c>
      <c r="CJ41" s="142">
        <f t="shared" si="555"/>
        <v>0</v>
      </c>
      <c r="CK41" s="142">
        <f t="shared" si="555"/>
        <v>0</v>
      </c>
      <c r="CL41" s="142">
        <f t="shared" si="555"/>
        <v>0</v>
      </c>
      <c r="CM41" s="142">
        <f t="shared" si="555"/>
        <v>0</v>
      </c>
      <c r="CN41" s="142">
        <f t="shared" si="555"/>
        <v>0</v>
      </c>
      <c r="CO41" s="395">
        <f>SUM(CC41:CN41)</f>
        <v>0</v>
      </c>
      <c r="CP41" s="142">
        <f t="shared" ref="CP41:DA41" si="556">CP$32*CP66*CP72</f>
        <v>0</v>
      </c>
      <c r="CQ41" s="142">
        <f t="shared" si="556"/>
        <v>0</v>
      </c>
      <c r="CR41" s="142">
        <f t="shared" si="556"/>
        <v>0</v>
      </c>
      <c r="CS41" s="142">
        <f t="shared" si="556"/>
        <v>0</v>
      </c>
      <c r="CT41" s="142">
        <f t="shared" si="556"/>
        <v>0</v>
      </c>
      <c r="CU41" s="142">
        <f t="shared" si="556"/>
        <v>0</v>
      </c>
      <c r="CV41" s="142">
        <f t="shared" si="556"/>
        <v>0</v>
      </c>
      <c r="CW41" s="142">
        <f t="shared" si="556"/>
        <v>0</v>
      </c>
      <c r="CX41" s="142">
        <f t="shared" si="556"/>
        <v>0</v>
      </c>
      <c r="CY41" s="142">
        <f t="shared" si="556"/>
        <v>0</v>
      </c>
      <c r="CZ41" s="142">
        <f t="shared" si="556"/>
        <v>0</v>
      </c>
      <c r="DA41" s="142">
        <f t="shared" si="556"/>
        <v>0</v>
      </c>
      <c r="DB41" s="395">
        <f>SUM(CP41:DA41)</f>
        <v>0</v>
      </c>
    </row>
    <row r="42" spans="2:106" s="28" customFormat="1">
      <c r="B42" s="397" t="str">
        <f t="shared" ref="B42:B43" si="557">B15</f>
        <v>PaaS Phase</v>
      </c>
      <c r="C42" s="142">
        <f t="shared" ref="C42:N42" si="558">C$32*C67*C73</f>
        <v>0</v>
      </c>
      <c r="D42" s="142">
        <f t="shared" si="558"/>
        <v>0</v>
      </c>
      <c r="E42" s="142">
        <f t="shared" si="558"/>
        <v>0</v>
      </c>
      <c r="F42" s="142">
        <f t="shared" si="558"/>
        <v>0</v>
      </c>
      <c r="G42" s="142">
        <f t="shared" si="558"/>
        <v>0</v>
      </c>
      <c r="H42" s="142">
        <f t="shared" si="558"/>
        <v>0</v>
      </c>
      <c r="I42" s="142">
        <f t="shared" si="558"/>
        <v>0</v>
      </c>
      <c r="J42" s="142">
        <f t="shared" si="558"/>
        <v>0</v>
      </c>
      <c r="K42" s="142">
        <f t="shared" si="558"/>
        <v>0</v>
      </c>
      <c r="L42" s="142">
        <f t="shared" si="558"/>
        <v>0</v>
      </c>
      <c r="M42" s="142">
        <f t="shared" si="558"/>
        <v>0</v>
      </c>
      <c r="N42" s="142">
        <f t="shared" si="558"/>
        <v>0</v>
      </c>
      <c r="O42" s="395">
        <f>SUM(C42:N42)</f>
        <v>0</v>
      </c>
      <c r="P42" s="142">
        <f t="shared" ref="P42:AA42" si="559">P$32*P67*P73</f>
        <v>0</v>
      </c>
      <c r="Q42" s="142">
        <f t="shared" si="559"/>
        <v>0</v>
      </c>
      <c r="R42" s="142">
        <f t="shared" si="559"/>
        <v>0</v>
      </c>
      <c r="S42" s="142">
        <f t="shared" si="559"/>
        <v>0</v>
      </c>
      <c r="T42" s="142">
        <f t="shared" si="559"/>
        <v>0</v>
      </c>
      <c r="U42" s="142">
        <f t="shared" si="559"/>
        <v>0</v>
      </c>
      <c r="V42" s="142">
        <f t="shared" si="559"/>
        <v>77725991.757418826</v>
      </c>
      <c r="W42" s="142">
        <f t="shared" si="559"/>
        <v>83365010.111358613</v>
      </c>
      <c r="X42" s="142">
        <f t="shared" si="559"/>
        <v>88989930.919413537</v>
      </c>
      <c r="Y42" s="142">
        <f t="shared" si="559"/>
        <v>94600789.425448343</v>
      </c>
      <c r="Z42" s="142">
        <f t="shared" si="559"/>
        <v>100197620.78521806</v>
      </c>
      <c r="AA42" s="142">
        <f t="shared" si="559"/>
        <v>105780460.06658833</v>
      </c>
      <c r="AB42" s="395">
        <f>SUM(P42:AA42)</f>
        <v>550659803.06544566</v>
      </c>
      <c r="AC42" s="142">
        <f t="shared" ref="AC42:AN42" si="560">AC$32*AC67*AC73</f>
        <v>111349342.24975519</v>
      </c>
      <c r="AD42" s="142">
        <f t="shared" si="560"/>
        <v>116904302.22746411</v>
      </c>
      <c r="AE42" s="142">
        <f t="shared" si="560"/>
        <v>123278708.13856211</v>
      </c>
      <c r="AF42" s="142">
        <f t="shared" si="560"/>
        <v>129637178.0348824</v>
      </c>
      <c r="AG42" s="142">
        <f t="shared" si="560"/>
        <v>135979751.75646186</v>
      </c>
      <c r="AH42" s="142">
        <f t="shared" si="560"/>
        <v>142306469.04373738</v>
      </c>
      <c r="AI42" s="142">
        <f t="shared" si="560"/>
        <v>163479106.49157423</v>
      </c>
      <c r="AJ42" s="142">
        <f t="shared" si="560"/>
        <v>170403742.05867863</v>
      </c>
      <c r="AK42" s="142">
        <f t="shared" si="560"/>
        <v>177311066.03686529</v>
      </c>
      <c r="AL42" s="142">
        <f t="shared" si="560"/>
        <v>184201121.70510647</v>
      </c>
      <c r="AM42" s="142">
        <f t="shared" si="560"/>
        <v>191073952.23417702</v>
      </c>
      <c r="AN42" s="142">
        <f t="shared" si="560"/>
        <v>197929600.6869249</v>
      </c>
      <c r="AO42" s="395">
        <f>SUM(AC42:AN42)</f>
        <v>1843854340.6641898</v>
      </c>
      <c r="AP42" s="142">
        <f t="shared" ref="AP42:BA42" si="561">AP$32*AP67*AP73</f>
        <v>204768110.01854095</v>
      </c>
      <c r="AQ42" s="142">
        <f t="shared" si="561"/>
        <v>211589523.07682794</v>
      </c>
      <c r="AR42" s="142">
        <f t="shared" si="561"/>
        <v>219310549.26913589</v>
      </c>
      <c r="AS42" s="142">
        <f t="shared" si="561"/>
        <v>227012272.89596301</v>
      </c>
      <c r="AT42" s="142">
        <f t="shared" si="561"/>
        <v>234694742.21372312</v>
      </c>
      <c r="AU42" s="142">
        <f t="shared" si="561"/>
        <v>242358005.35818881</v>
      </c>
      <c r="AV42" s="142">
        <f t="shared" si="561"/>
        <v>275002321.3792727</v>
      </c>
      <c r="AW42" s="142">
        <f t="shared" si="561"/>
        <v>283389815.5758245</v>
      </c>
      <c r="AX42" s="142">
        <f t="shared" si="561"/>
        <v>291756341.03688496</v>
      </c>
      <c r="AY42" s="142">
        <f t="shared" si="561"/>
        <v>300101950.18429273</v>
      </c>
      <c r="AZ42" s="142">
        <f t="shared" si="561"/>
        <v>308426695.30883199</v>
      </c>
      <c r="BA42" s="142">
        <f t="shared" si="561"/>
        <v>316730628.57055986</v>
      </c>
      <c r="BB42" s="395">
        <f>SUM(AP42:BA42)</f>
        <v>3115140954.8880467</v>
      </c>
      <c r="BC42" s="142">
        <f t="shared" ref="BC42:BN42" si="562">BC$32*BC67*BC73</f>
        <v>0</v>
      </c>
      <c r="BD42" s="142">
        <f t="shared" si="562"/>
        <v>0</v>
      </c>
      <c r="BE42" s="142">
        <f t="shared" si="562"/>
        <v>0</v>
      </c>
      <c r="BF42" s="142">
        <f t="shared" si="562"/>
        <v>0</v>
      </c>
      <c r="BG42" s="142">
        <f t="shared" si="562"/>
        <v>0</v>
      </c>
      <c r="BH42" s="142">
        <f t="shared" si="562"/>
        <v>0</v>
      </c>
      <c r="BI42" s="142">
        <f t="shared" si="562"/>
        <v>0</v>
      </c>
      <c r="BJ42" s="142">
        <f t="shared" si="562"/>
        <v>0</v>
      </c>
      <c r="BK42" s="142">
        <f t="shared" si="562"/>
        <v>0</v>
      </c>
      <c r="BL42" s="142">
        <f t="shared" si="562"/>
        <v>0</v>
      </c>
      <c r="BM42" s="142">
        <f t="shared" si="562"/>
        <v>0</v>
      </c>
      <c r="BN42" s="142">
        <f t="shared" si="562"/>
        <v>0</v>
      </c>
      <c r="BO42" s="395">
        <f>SUM(BC42:BN42)</f>
        <v>0</v>
      </c>
      <c r="BP42" s="142">
        <f t="shared" ref="BP42:CA42" si="563">BP$32*BP67*BP73</f>
        <v>0</v>
      </c>
      <c r="BQ42" s="142">
        <f t="shared" si="563"/>
        <v>0</v>
      </c>
      <c r="BR42" s="142">
        <f t="shared" si="563"/>
        <v>0</v>
      </c>
      <c r="BS42" s="142">
        <f t="shared" si="563"/>
        <v>0</v>
      </c>
      <c r="BT42" s="142">
        <f t="shared" si="563"/>
        <v>0</v>
      </c>
      <c r="BU42" s="142">
        <f t="shared" si="563"/>
        <v>0</v>
      </c>
      <c r="BV42" s="142">
        <f t="shared" si="563"/>
        <v>0</v>
      </c>
      <c r="BW42" s="142">
        <f t="shared" si="563"/>
        <v>0</v>
      </c>
      <c r="BX42" s="142">
        <f t="shared" si="563"/>
        <v>0</v>
      </c>
      <c r="BY42" s="142">
        <f t="shared" si="563"/>
        <v>0</v>
      </c>
      <c r="BZ42" s="142">
        <f t="shared" si="563"/>
        <v>0</v>
      </c>
      <c r="CA42" s="142">
        <f t="shared" si="563"/>
        <v>0</v>
      </c>
      <c r="CB42" s="395">
        <f>SUM(BP42:CA42)</f>
        <v>0</v>
      </c>
      <c r="CC42" s="142">
        <f t="shared" ref="CC42:CN42" si="564">CC$32*CC67*CC73</f>
        <v>0</v>
      </c>
      <c r="CD42" s="142">
        <f t="shared" si="564"/>
        <v>0</v>
      </c>
      <c r="CE42" s="142">
        <f t="shared" si="564"/>
        <v>0</v>
      </c>
      <c r="CF42" s="142">
        <f t="shared" si="564"/>
        <v>0</v>
      </c>
      <c r="CG42" s="142">
        <f t="shared" si="564"/>
        <v>0</v>
      </c>
      <c r="CH42" s="142">
        <f t="shared" si="564"/>
        <v>0</v>
      </c>
      <c r="CI42" s="142">
        <f t="shared" si="564"/>
        <v>0</v>
      </c>
      <c r="CJ42" s="142">
        <f t="shared" si="564"/>
        <v>0</v>
      </c>
      <c r="CK42" s="142">
        <f t="shared" si="564"/>
        <v>0</v>
      </c>
      <c r="CL42" s="142">
        <f t="shared" si="564"/>
        <v>0</v>
      </c>
      <c r="CM42" s="142">
        <f t="shared" si="564"/>
        <v>0</v>
      </c>
      <c r="CN42" s="142">
        <f t="shared" si="564"/>
        <v>0</v>
      </c>
      <c r="CO42" s="395">
        <f>SUM(CC42:CN42)</f>
        <v>0</v>
      </c>
      <c r="CP42" s="142">
        <f t="shared" ref="CP42:DA42" si="565">CP$32*CP67*CP73</f>
        <v>0</v>
      </c>
      <c r="CQ42" s="142">
        <f t="shared" si="565"/>
        <v>0</v>
      </c>
      <c r="CR42" s="142">
        <f t="shared" si="565"/>
        <v>0</v>
      </c>
      <c r="CS42" s="142">
        <f t="shared" si="565"/>
        <v>0</v>
      </c>
      <c r="CT42" s="142">
        <f t="shared" si="565"/>
        <v>0</v>
      </c>
      <c r="CU42" s="142">
        <f t="shared" si="565"/>
        <v>0</v>
      </c>
      <c r="CV42" s="142">
        <f t="shared" si="565"/>
        <v>0</v>
      </c>
      <c r="CW42" s="142">
        <f t="shared" si="565"/>
        <v>0</v>
      </c>
      <c r="CX42" s="142">
        <f t="shared" si="565"/>
        <v>0</v>
      </c>
      <c r="CY42" s="142">
        <f t="shared" si="565"/>
        <v>0</v>
      </c>
      <c r="CZ42" s="142">
        <f t="shared" si="565"/>
        <v>0</v>
      </c>
      <c r="DA42" s="142">
        <f t="shared" si="565"/>
        <v>0</v>
      </c>
      <c r="DB42" s="395">
        <f>SUM(CP42:DA42)</f>
        <v>0</v>
      </c>
    </row>
    <row r="43" spans="2:106" s="28" customFormat="1">
      <c r="B43" s="397" t="str">
        <f t="shared" si="557"/>
        <v>Baas Phase</v>
      </c>
      <c r="C43" s="142">
        <f t="shared" ref="C43:N43" si="566">C$32*C68*C74</f>
        <v>0</v>
      </c>
      <c r="D43" s="142">
        <f t="shared" si="566"/>
        <v>0</v>
      </c>
      <c r="E43" s="142">
        <f t="shared" si="566"/>
        <v>0</v>
      </c>
      <c r="F43" s="142">
        <f t="shared" si="566"/>
        <v>0</v>
      </c>
      <c r="G43" s="142">
        <f t="shared" si="566"/>
        <v>0</v>
      </c>
      <c r="H43" s="142">
        <f t="shared" si="566"/>
        <v>0</v>
      </c>
      <c r="I43" s="142">
        <f t="shared" si="566"/>
        <v>0</v>
      </c>
      <c r="J43" s="142">
        <f t="shared" si="566"/>
        <v>0</v>
      </c>
      <c r="K43" s="142">
        <f t="shared" si="566"/>
        <v>0</v>
      </c>
      <c r="L43" s="142">
        <f t="shared" si="566"/>
        <v>0</v>
      </c>
      <c r="M43" s="142">
        <f t="shared" si="566"/>
        <v>0</v>
      </c>
      <c r="N43" s="142">
        <f t="shared" si="566"/>
        <v>0</v>
      </c>
      <c r="O43" s="395">
        <f t="shared" ref="O43" si="567">SUM(C43:N43)</f>
        <v>0</v>
      </c>
      <c r="P43" s="142">
        <f t="shared" ref="P43:AA43" si="568">P$32*P68*P74</f>
        <v>0</v>
      </c>
      <c r="Q43" s="142">
        <f t="shared" si="568"/>
        <v>0</v>
      </c>
      <c r="R43" s="142">
        <f t="shared" si="568"/>
        <v>0</v>
      </c>
      <c r="S43" s="142">
        <f t="shared" si="568"/>
        <v>0</v>
      </c>
      <c r="T43" s="142">
        <f t="shared" si="568"/>
        <v>0</v>
      </c>
      <c r="U43" s="142">
        <f t="shared" si="568"/>
        <v>0</v>
      </c>
      <c r="V43" s="142">
        <f t="shared" si="568"/>
        <v>0</v>
      </c>
      <c r="W43" s="142">
        <f t="shared" si="568"/>
        <v>0</v>
      </c>
      <c r="X43" s="142">
        <f t="shared" si="568"/>
        <v>0</v>
      </c>
      <c r="Y43" s="142">
        <f t="shared" si="568"/>
        <v>0</v>
      </c>
      <c r="Z43" s="142">
        <f t="shared" si="568"/>
        <v>0</v>
      </c>
      <c r="AA43" s="142">
        <f t="shared" si="568"/>
        <v>0</v>
      </c>
      <c r="AB43" s="395">
        <f t="shared" ref="AB43" si="569">SUM(P43:AA43)</f>
        <v>0</v>
      </c>
      <c r="AC43" s="142">
        <f t="shared" ref="AC43:AN43" si="570">AC$32*AC68*AC74</f>
        <v>0</v>
      </c>
      <c r="AD43" s="142">
        <f t="shared" si="570"/>
        <v>0</v>
      </c>
      <c r="AE43" s="142">
        <f t="shared" si="570"/>
        <v>0</v>
      </c>
      <c r="AF43" s="142">
        <f t="shared" si="570"/>
        <v>0</v>
      </c>
      <c r="AG43" s="142">
        <f t="shared" si="570"/>
        <v>0</v>
      </c>
      <c r="AH43" s="142">
        <f t="shared" si="570"/>
        <v>0</v>
      </c>
      <c r="AI43" s="142">
        <f t="shared" si="570"/>
        <v>0</v>
      </c>
      <c r="AJ43" s="142">
        <f t="shared" si="570"/>
        <v>0</v>
      </c>
      <c r="AK43" s="142">
        <f t="shared" si="570"/>
        <v>0</v>
      </c>
      <c r="AL43" s="142">
        <f t="shared" si="570"/>
        <v>0</v>
      </c>
      <c r="AM43" s="142">
        <f t="shared" si="570"/>
        <v>0</v>
      </c>
      <c r="AN43" s="142">
        <f t="shared" si="570"/>
        <v>0</v>
      </c>
      <c r="AO43" s="395">
        <f t="shared" ref="AO43" si="571">SUM(AC43:AN43)</f>
        <v>0</v>
      </c>
      <c r="AP43" s="142">
        <f t="shared" ref="AP43:BA43" si="572">AP$32*AP68*AP74</f>
        <v>0</v>
      </c>
      <c r="AQ43" s="142">
        <f t="shared" si="572"/>
        <v>0</v>
      </c>
      <c r="AR43" s="142">
        <f t="shared" si="572"/>
        <v>0</v>
      </c>
      <c r="AS43" s="142">
        <f t="shared" si="572"/>
        <v>0</v>
      </c>
      <c r="AT43" s="142">
        <f t="shared" si="572"/>
        <v>0</v>
      </c>
      <c r="AU43" s="142">
        <f t="shared" si="572"/>
        <v>0</v>
      </c>
      <c r="AV43" s="142">
        <f t="shared" si="572"/>
        <v>0</v>
      </c>
      <c r="AW43" s="142">
        <f t="shared" si="572"/>
        <v>0</v>
      </c>
      <c r="AX43" s="142">
        <f t="shared" si="572"/>
        <v>0</v>
      </c>
      <c r="AY43" s="142">
        <f t="shared" si="572"/>
        <v>0</v>
      </c>
      <c r="AZ43" s="142">
        <f t="shared" si="572"/>
        <v>0</v>
      </c>
      <c r="BA43" s="142">
        <f t="shared" si="572"/>
        <v>0</v>
      </c>
      <c r="BB43" s="395">
        <f t="shared" ref="BB43" si="573">SUM(AP43:BA43)</f>
        <v>0</v>
      </c>
      <c r="BC43" s="142">
        <f t="shared" ref="BC43:BN43" si="574">BC$32*BC68*BC74</f>
        <v>335758059.91646016</v>
      </c>
      <c r="BD43" s="142">
        <f t="shared" si="574"/>
        <v>344293664.76666903</v>
      </c>
      <c r="BE43" s="142">
        <f t="shared" si="574"/>
        <v>353849597.27141905</v>
      </c>
      <c r="BF43" s="142">
        <f t="shared" si="574"/>
        <v>363381639.94490719</v>
      </c>
      <c r="BG43" s="142">
        <f t="shared" si="574"/>
        <v>372889852.51171166</v>
      </c>
      <c r="BH43" s="142">
        <f t="shared" si="574"/>
        <v>382374294.54709905</v>
      </c>
      <c r="BI43" s="142">
        <f t="shared" si="574"/>
        <v>391835025.47739798</v>
      </c>
      <c r="BJ43" s="142">
        <f t="shared" si="574"/>
        <v>401272104.5803712</v>
      </c>
      <c r="BK43" s="142">
        <f t="shared" si="574"/>
        <v>410685590.98558694</v>
      </c>
      <c r="BL43" s="142">
        <f t="shared" si="574"/>
        <v>420075543.67478967</v>
      </c>
      <c r="BM43" s="142">
        <f t="shared" si="574"/>
        <v>429442021.48226941</v>
      </c>
      <c r="BN43" s="142">
        <f t="shared" si="574"/>
        <v>438785083.09523046</v>
      </c>
      <c r="BO43" s="395">
        <f t="shared" ref="BO43" si="575">SUM(BC43:BN43)</f>
        <v>4644642478.253912</v>
      </c>
      <c r="BP43" s="142">
        <f t="shared" ref="BP43:CA43" si="576">BP$32*BP68*BP74</f>
        <v>492915265.75957495</v>
      </c>
      <c r="BQ43" s="142">
        <f t="shared" si="576"/>
        <v>503141310.92850935</v>
      </c>
      <c r="BR43" s="142">
        <f t="shared" si="576"/>
        <v>511050124.31785476</v>
      </c>
      <c r="BS43" s="142">
        <f t="shared" si="576"/>
        <v>518939165.67372674</v>
      </c>
      <c r="BT43" s="142">
        <f t="shared" si="576"/>
        <v>526808484.42620909</v>
      </c>
      <c r="BU43" s="142">
        <f t="shared" si="576"/>
        <v>534658129.88181019</v>
      </c>
      <c r="BV43" s="142">
        <f t="shared" si="576"/>
        <v>542488151.22377229</v>
      </c>
      <c r="BW43" s="142">
        <f t="shared" si="576"/>
        <v>550298597.51237953</v>
      </c>
      <c r="BX43" s="142">
        <f t="shared" si="576"/>
        <v>558089517.68526518</v>
      </c>
      <c r="BY43" s="142">
        <f t="shared" si="576"/>
        <v>565860960.55771875</v>
      </c>
      <c r="BZ43" s="142">
        <f t="shared" si="576"/>
        <v>573612974.82299113</v>
      </c>
      <c r="CA43" s="142">
        <f t="shared" si="576"/>
        <v>581345609.05260038</v>
      </c>
      <c r="CB43" s="395">
        <f t="shared" ref="CB43" si="577">SUM(BP43:CA43)</f>
        <v>6459208291.8424129</v>
      </c>
      <c r="CC43" s="142">
        <f t="shared" ref="CC43:CN43" si="578">CC$32*CC68*CC74</f>
        <v>647964802.86629915</v>
      </c>
      <c r="CD43" s="142">
        <f t="shared" si="578"/>
        <v>656428224.19246686</v>
      </c>
      <c r="CE43" s="142">
        <f t="shared" si="578"/>
        <v>662349653.63198578</v>
      </c>
      <c r="CF43" s="142">
        <f t="shared" si="578"/>
        <v>668256279.49790573</v>
      </c>
      <c r="CG43" s="142">
        <f t="shared" si="578"/>
        <v>674148138.79916096</v>
      </c>
      <c r="CH43" s="142">
        <f t="shared" si="578"/>
        <v>680025268.4521631</v>
      </c>
      <c r="CI43" s="142">
        <f t="shared" si="578"/>
        <v>685887705.28103268</v>
      </c>
      <c r="CJ43" s="142">
        <f t="shared" si="578"/>
        <v>691735486.01783013</v>
      </c>
      <c r="CK43" s="142">
        <f t="shared" si="578"/>
        <v>697568647.30278552</v>
      </c>
      <c r="CL43" s="142">
        <f t="shared" si="578"/>
        <v>703387225.68452871</v>
      </c>
      <c r="CM43" s="142">
        <f t="shared" si="578"/>
        <v>709191257.62031734</v>
      </c>
      <c r="CN43" s="142">
        <f t="shared" si="578"/>
        <v>714980779.4762665</v>
      </c>
      <c r="CO43" s="395">
        <f t="shared" ref="CO43" si="579">SUM(CC43:CN43)</f>
        <v>8191923468.8227425</v>
      </c>
      <c r="CP43" s="142">
        <f t="shared" ref="CP43:DA43" si="580">CP$32*CP68*CP74</f>
        <v>792831410.28033352</v>
      </c>
      <c r="CQ43" s="142">
        <f t="shared" si="580"/>
        <v>799168081.75463271</v>
      </c>
      <c r="CR43" s="142">
        <f t="shared" si="580"/>
        <v>805488911.550246</v>
      </c>
      <c r="CS43" s="142">
        <f t="shared" si="580"/>
        <v>811793939.27137041</v>
      </c>
      <c r="CT43" s="142">
        <f t="shared" si="580"/>
        <v>818083204.42319202</v>
      </c>
      <c r="CU43" s="142">
        <f t="shared" si="580"/>
        <v>824356746.41213393</v>
      </c>
      <c r="CV43" s="142">
        <f t="shared" si="580"/>
        <v>830614604.5461036</v>
      </c>
      <c r="CW43" s="142">
        <f t="shared" si="580"/>
        <v>836856818.03473842</v>
      </c>
      <c r="CX43" s="142">
        <f t="shared" si="580"/>
        <v>843083425.98965156</v>
      </c>
      <c r="CY43" s="142">
        <f t="shared" si="580"/>
        <v>849294467.42467737</v>
      </c>
      <c r="CZ43" s="142">
        <f t="shared" si="580"/>
        <v>855489981.25611567</v>
      </c>
      <c r="DA43" s="142">
        <f t="shared" si="580"/>
        <v>861670006.30297542</v>
      </c>
      <c r="DB43" s="395">
        <f t="shared" ref="DB43" si="581">SUM(CP43:DA43)</f>
        <v>9928731597.24617</v>
      </c>
    </row>
    <row r="44" spans="2:106" s="28" customFormat="1">
      <c r="B44" s="40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379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379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379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379"/>
      <c r="BC44" s="143"/>
      <c r="BD44" s="143"/>
      <c r="BE44" s="143"/>
      <c r="BF44" s="143"/>
      <c r="BG44" s="143"/>
      <c r="BH44" s="143"/>
      <c r="BI44" s="143"/>
      <c r="BJ44" s="143"/>
      <c r="BK44" s="143"/>
      <c r="BL44" s="143"/>
      <c r="BM44" s="143"/>
      <c r="BN44" s="143"/>
      <c r="BO44" s="379"/>
      <c r="BP44" s="143"/>
      <c r="BQ44" s="143"/>
      <c r="BR44" s="143"/>
      <c r="BS44" s="143"/>
      <c r="BT44" s="143"/>
      <c r="BU44" s="143"/>
      <c r="BV44" s="143"/>
      <c r="BW44" s="143"/>
      <c r="BX44" s="143"/>
      <c r="BY44" s="143"/>
      <c r="BZ44" s="143"/>
      <c r="CA44" s="143"/>
      <c r="CB44" s="379"/>
      <c r="CC44" s="143"/>
      <c r="CD44" s="143"/>
      <c r="CE44" s="143"/>
      <c r="CF44" s="143"/>
      <c r="CG44" s="143"/>
      <c r="CH44" s="143"/>
      <c r="CI44" s="143"/>
      <c r="CJ44" s="143"/>
      <c r="CK44" s="143"/>
      <c r="CL44" s="143"/>
      <c r="CM44" s="143"/>
      <c r="CN44" s="143"/>
      <c r="CO44" s="379"/>
      <c r="CP44" s="143"/>
      <c r="CQ44" s="143"/>
      <c r="CR44" s="143"/>
      <c r="CS44" s="143"/>
      <c r="CT44" s="143"/>
      <c r="CU44" s="143"/>
      <c r="CV44" s="143"/>
      <c r="CW44" s="143"/>
      <c r="CX44" s="143"/>
      <c r="CY44" s="143"/>
      <c r="CZ44" s="143"/>
      <c r="DA44" s="143"/>
      <c r="DB44" s="379"/>
    </row>
    <row r="46" spans="2:106" s="28" customFormat="1">
      <c r="B46" s="236" t="s">
        <v>184</v>
      </c>
      <c r="C46" s="241">
        <f>SUM(C47:C49)</f>
        <v>0</v>
      </c>
      <c r="D46" s="241">
        <f t="shared" ref="D46" si="582">SUM(D47:D49)</f>
        <v>0</v>
      </c>
      <c r="E46" s="241">
        <f t="shared" ref="E46" si="583">SUM(E47:E49)</f>
        <v>1041666.6666666666</v>
      </c>
      <c r="F46" s="241">
        <f t="shared" ref="F46" si="584">SUM(F47:F49)</f>
        <v>2080729.1666666665</v>
      </c>
      <c r="G46" s="241">
        <f t="shared" ref="G46" si="585">SUM(G47:G49)</f>
        <v>3117194.010416666</v>
      </c>
      <c r="H46" s="241">
        <f t="shared" ref="H46" si="586">SUM(H47:H49)</f>
        <v>4151067.692057291</v>
      </c>
      <c r="I46" s="241">
        <f t="shared" ref="I46" si="587">SUM(I47:I49)</f>
        <v>5182356.6894938145</v>
      </c>
      <c r="J46" s="241">
        <f t="shared" ref="J46" si="588">SUM(J47:J49)</f>
        <v>6211067.4644367462</v>
      </c>
      <c r="K46" s="241">
        <f t="shared" ref="K46" si="589">SUM(K47:K49)</f>
        <v>7237206.4624423217</v>
      </c>
      <c r="L46" s="241">
        <f t="shared" ref="L46" si="590">SUM(L47:L49)</f>
        <v>8260780.1129528824</v>
      </c>
      <c r="M46" s="241">
        <f t="shared" ref="M46" si="591">SUM(M47:M49)</f>
        <v>9281794.8293371666</v>
      </c>
      <c r="N46" s="241">
        <f t="shared" ref="N46" si="592">SUM(N47:N49)</f>
        <v>10300257.008930491</v>
      </c>
      <c r="O46" s="242">
        <f>SUM(C46:N46)</f>
        <v>56864120.103400707</v>
      </c>
      <c r="P46" s="241">
        <f>SUM(P47:P49)</f>
        <v>11316173.033074832</v>
      </c>
      <c r="Q46" s="241">
        <f t="shared" ref="Q46" si="593">SUM(Q47:Q49)</f>
        <v>12329549.26715881</v>
      </c>
      <c r="R46" s="241">
        <f t="shared" ref="R46" si="594">SUM(R47:R49)</f>
        <v>15132764.600056672</v>
      </c>
      <c r="S46" s="241">
        <f t="shared" ref="S46" si="595">SUM(S47:S49)</f>
        <v>16699099.355223201</v>
      </c>
      <c r="T46" s="241">
        <f t="shared" ref="T46" si="596">SUM(T47:T49)</f>
        <v>18261518.27350181</v>
      </c>
      <c r="U46" s="241">
        <f t="shared" ref="U46" si="597">SUM(U47:U49)</f>
        <v>19820031.144484721</v>
      </c>
      <c r="V46" s="241">
        <f t="shared" ref="V46" si="598">SUM(V47:V49)</f>
        <v>29147246.909032058</v>
      </c>
      <c r="W46" s="241">
        <f t="shared" ref="W46" si="599">SUM(W47:W49)</f>
        <v>31261878.791759476</v>
      </c>
      <c r="X46" s="241">
        <f t="shared" ref="X46" si="600">SUM(X47:X49)</f>
        <v>33371224.094780076</v>
      </c>
      <c r="Y46" s="241">
        <f t="shared" ref="Y46" si="601">SUM(Y47:Y49)</f>
        <v>35475296.034543127</v>
      </c>
      <c r="Z46" s="241">
        <f t="shared" ref="Z46" si="602">SUM(Z47:Z49)</f>
        <v>37574107.794456773</v>
      </c>
      <c r="AA46" s="241">
        <f t="shared" ref="AA46" si="603">SUM(AA47:AA49)</f>
        <v>39667672.524970621</v>
      </c>
      <c r="AB46" s="242">
        <f>SUM(P46:AA46)</f>
        <v>300056561.82304215</v>
      </c>
      <c r="AC46" s="241">
        <f>SUM(AC47:AC49)</f>
        <v>41756003.343658194</v>
      </c>
      <c r="AD46" s="241">
        <f t="shared" ref="AD46" si="604">SUM(AD47:AD49)</f>
        <v>43839113.335299037</v>
      </c>
      <c r="AE46" s="241">
        <f t="shared" ref="AE46" si="605">SUM(AE47:AE49)</f>
        <v>46229515.551960796</v>
      </c>
      <c r="AF46" s="241">
        <f t="shared" ref="AF46" si="606">SUM(AF47:AF49)</f>
        <v>48613941.763080895</v>
      </c>
      <c r="AG46" s="241">
        <f t="shared" ref="AG46" si="607">SUM(AG47:AG49)</f>
        <v>50992406.908673197</v>
      </c>
      <c r="AH46" s="241">
        <f t="shared" ref="AH46" si="608">SUM(AH47:AH49)</f>
        <v>53364925.891401522</v>
      </c>
      <c r="AI46" s="241">
        <f t="shared" ref="AI46" si="609">SUM(AI47:AI49)</f>
        <v>61304664.934340328</v>
      </c>
      <c r="AJ46" s="241">
        <f t="shared" ref="AJ46" si="610">SUM(AJ47:AJ49)</f>
        <v>63901403.272004478</v>
      </c>
      <c r="AK46" s="241">
        <f t="shared" ref="AK46" si="611">SUM(AK47:AK49)</f>
        <v>66491649.76382447</v>
      </c>
      <c r="AL46" s="241">
        <f t="shared" ref="AL46" si="612">SUM(AL47:AL49)</f>
        <v>69075420.639414921</v>
      </c>
      <c r="AM46" s="241">
        <f t="shared" ref="AM46" si="613">SUM(AM47:AM49)</f>
        <v>71652732.087816373</v>
      </c>
      <c r="AN46" s="241">
        <f t="shared" ref="AN46" si="614">SUM(AN47:AN49)</f>
        <v>74223600.257596835</v>
      </c>
      <c r="AO46" s="242">
        <f>SUM(AC46:AN46)</f>
        <v>691445377.749071</v>
      </c>
      <c r="AP46" s="241">
        <f>SUM(AP47:AP49)</f>
        <v>76788041.256952852</v>
      </c>
      <c r="AQ46" s="241">
        <f t="shared" ref="AQ46" si="615">SUM(AQ47:AQ49)</f>
        <v>79346071.153810471</v>
      </c>
      <c r="AR46" s="241">
        <f t="shared" ref="AR46" si="616">SUM(AR47:AR49)</f>
        <v>82241455.975925952</v>
      </c>
      <c r="AS46" s="241">
        <f t="shared" ref="AS46" si="617">SUM(AS47:AS49)</f>
        <v>85129602.335986122</v>
      </c>
      <c r="AT46" s="241">
        <f t="shared" ref="AT46" si="618">SUM(AT47:AT49)</f>
        <v>88010528.330146164</v>
      </c>
      <c r="AU46" s="241">
        <f t="shared" ref="AU46" si="619">SUM(AU47:AU49)</f>
        <v>90884252.009320796</v>
      </c>
      <c r="AV46" s="241">
        <f t="shared" ref="AV46" si="620">SUM(AV47:AV49)</f>
        <v>103125870.51722726</v>
      </c>
      <c r="AW46" s="241">
        <f t="shared" ref="AW46" si="621">SUM(AW47:AW49)</f>
        <v>106271180.8409342</v>
      </c>
      <c r="AX46" s="241">
        <f t="shared" ref="AX46" si="622">SUM(AX47:AX49)</f>
        <v>109408627.88883187</v>
      </c>
      <c r="AY46" s="241">
        <f t="shared" ref="AY46" si="623">SUM(AY47:AY49)</f>
        <v>112538231.31910977</v>
      </c>
      <c r="AZ46" s="241">
        <f t="shared" ref="AZ46" si="624">SUM(AZ47:AZ49)</f>
        <v>115660010.74081199</v>
      </c>
      <c r="BA46" s="241">
        <f t="shared" ref="BA46" si="625">SUM(BA47:BA49)</f>
        <v>118773985.71395996</v>
      </c>
      <c r="BB46" s="242">
        <f>SUM(AP46:BA46)</f>
        <v>1168177858.0830173</v>
      </c>
      <c r="BC46" s="241">
        <f>SUM(BC47:BC49)</f>
        <v>134303223.96658409</v>
      </c>
      <c r="BD46" s="241">
        <f t="shared" ref="BD46" si="626">SUM(BD47:BD49)</f>
        <v>137717465.90666762</v>
      </c>
      <c r="BE46" s="241">
        <f t="shared" ref="BE46" si="627">SUM(BE47:BE49)</f>
        <v>141539838.90856761</v>
      </c>
      <c r="BF46" s="241">
        <f t="shared" ref="BF46" si="628">SUM(BF47:BF49)</f>
        <v>145352655.97796288</v>
      </c>
      <c r="BG46" s="241">
        <f t="shared" ref="BG46" si="629">SUM(BG47:BG49)</f>
        <v>149155941.00468466</v>
      </c>
      <c r="BH46" s="241">
        <f t="shared" ref="BH46" si="630">SUM(BH47:BH49)</f>
        <v>152949717.81883961</v>
      </c>
      <c r="BI46" s="241">
        <f t="shared" ref="BI46" si="631">SUM(BI47:BI49)</f>
        <v>156734010.19095922</v>
      </c>
      <c r="BJ46" s="241">
        <f t="shared" ref="BJ46" si="632">SUM(BJ47:BJ49)</f>
        <v>160508841.83214849</v>
      </c>
      <c r="BK46" s="241">
        <f t="shared" ref="BK46" si="633">SUM(BK47:BK49)</f>
        <v>164274236.39423478</v>
      </c>
      <c r="BL46" s="241">
        <f t="shared" ref="BL46" si="634">SUM(BL47:BL49)</f>
        <v>168030217.46991587</v>
      </c>
      <c r="BM46" s="241">
        <f t="shared" ref="BM46" si="635">SUM(BM47:BM49)</f>
        <v>171776808.59290776</v>
      </c>
      <c r="BN46" s="241">
        <f t="shared" ref="BN46" si="636">SUM(BN47:BN49)</f>
        <v>175514033.23809218</v>
      </c>
      <c r="BO46" s="242">
        <f>SUM(BC46:BN46)</f>
        <v>1857856991.3015647</v>
      </c>
      <c r="BP46" s="241">
        <f>SUM(BP47:BP49)</f>
        <v>197166106.30383</v>
      </c>
      <c r="BQ46" s="241">
        <f t="shared" ref="BQ46" si="637">SUM(BQ47:BQ49)</f>
        <v>201256524.37140378</v>
      </c>
      <c r="BR46" s="241">
        <f t="shared" ref="BR46" si="638">SUM(BR47:BR49)</f>
        <v>204420049.72714195</v>
      </c>
      <c r="BS46" s="241">
        <f t="shared" ref="BS46" si="639">SUM(BS47:BS49)</f>
        <v>207575666.26949072</v>
      </c>
      <c r="BT46" s="241">
        <f t="shared" ref="BT46" si="640">SUM(BT47:BT49)</f>
        <v>210723393.77048367</v>
      </c>
      <c r="BU46" s="241">
        <f t="shared" ref="BU46" si="641">SUM(BU47:BU49)</f>
        <v>213863251.9527241</v>
      </c>
      <c r="BV46" s="241">
        <f t="shared" ref="BV46" si="642">SUM(BV47:BV49)</f>
        <v>216995260.48950896</v>
      </c>
      <c r="BW46" s="241">
        <f t="shared" ref="BW46" si="643">SUM(BW47:BW49)</f>
        <v>220119439.00495183</v>
      </c>
      <c r="BX46" s="241">
        <f t="shared" ref="BX46" si="644">SUM(BX47:BX49)</f>
        <v>223235807.07410613</v>
      </c>
      <c r="BY46" s="241">
        <f t="shared" ref="BY46" si="645">SUM(BY47:BY49)</f>
        <v>226344384.22308752</v>
      </c>
      <c r="BZ46" s="241">
        <f t="shared" ref="BZ46" si="646">SUM(BZ47:BZ49)</f>
        <v>229445189.92919645</v>
      </c>
      <c r="CA46" s="241">
        <f t="shared" ref="CA46" si="647">SUM(CA47:CA49)</f>
        <v>232538243.62104017</v>
      </c>
      <c r="CB46" s="242">
        <f>SUM(BP46:CA46)</f>
        <v>2583683316.7369657</v>
      </c>
      <c r="CC46" s="241">
        <f>SUM(CC47:CC49)</f>
        <v>259185921.14651966</v>
      </c>
      <c r="CD46" s="241">
        <f t="shared" ref="CD46" si="648">SUM(CD47:CD49)</f>
        <v>262571289.67698672</v>
      </c>
      <c r="CE46" s="241">
        <f t="shared" ref="CE46" si="649">SUM(CE47:CE49)</f>
        <v>264939861.45279428</v>
      </c>
      <c r="CF46" s="241">
        <f t="shared" ref="CF46" si="650">SUM(CF47:CF49)</f>
        <v>267302511.79916227</v>
      </c>
      <c r="CG46" s="241">
        <f t="shared" ref="CG46" si="651">SUM(CG47:CG49)</f>
        <v>269659255.51966435</v>
      </c>
      <c r="CH46" s="241">
        <f t="shared" ref="CH46" si="652">SUM(CH47:CH49)</f>
        <v>272010107.38086522</v>
      </c>
      <c r="CI46" s="241">
        <f t="shared" ref="CI46" si="653">SUM(CI47:CI49)</f>
        <v>274355082.11241305</v>
      </c>
      <c r="CJ46" s="241">
        <f t="shared" ref="CJ46" si="654">SUM(CJ47:CJ49)</f>
        <v>276694194.40713203</v>
      </c>
      <c r="CK46" s="241">
        <f t="shared" ref="CK46" si="655">SUM(CK47:CK49)</f>
        <v>279027458.92111421</v>
      </c>
      <c r="CL46" s="241">
        <f t="shared" ref="CL46" si="656">SUM(CL47:CL49)</f>
        <v>281354890.27381146</v>
      </c>
      <c r="CM46" s="241">
        <f t="shared" ref="CM46" si="657">SUM(CM47:CM49)</f>
        <v>283676503.04812688</v>
      </c>
      <c r="CN46" s="241">
        <f t="shared" ref="CN46" si="658">SUM(CN47:CN49)</f>
        <v>285992311.79050654</v>
      </c>
      <c r="CO46" s="242">
        <f>SUM(CC46:CN46)</f>
        <v>3276769387.5290961</v>
      </c>
      <c r="CP46" s="241">
        <f>SUM(CP47:CP49)</f>
        <v>317132564.11213338</v>
      </c>
      <c r="CQ46" s="241">
        <f t="shared" ref="CQ46" si="659">SUM(CQ47:CQ49)</f>
        <v>319667232.70185304</v>
      </c>
      <c r="CR46" s="241">
        <f t="shared" ref="CR46" si="660">SUM(CR47:CR49)</f>
        <v>322195564.62009835</v>
      </c>
      <c r="CS46" s="241">
        <f t="shared" ref="CS46" si="661">SUM(CS47:CS49)</f>
        <v>324717575.70854813</v>
      </c>
      <c r="CT46" s="241">
        <f t="shared" ref="CT46" si="662">SUM(CT47:CT49)</f>
        <v>327233281.76927674</v>
      </c>
      <c r="CU46" s="241">
        <f t="shared" ref="CU46" si="663">SUM(CU47:CU49)</f>
        <v>329742698.56485355</v>
      </c>
      <c r="CV46" s="241">
        <f t="shared" ref="CV46" si="664">SUM(CV47:CV49)</f>
        <v>332245841.81844139</v>
      </c>
      <c r="CW46" s="241">
        <f t="shared" ref="CW46" si="665">SUM(CW47:CW49)</f>
        <v>334742727.21389532</v>
      </c>
      <c r="CX46" s="241">
        <f t="shared" ref="CX46" si="666">SUM(CX47:CX49)</f>
        <v>337233370.39586055</v>
      </c>
      <c r="CY46" s="241">
        <f t="shared" ref="CY46" si="667">SUM(CY47:CY49)</f>
        <v>339717786.96987092</v>
      </c>
      <c r="CZ46" s="241">
        <f t="shared" ref="CZ46" si="668">SUM(CZ47:CZ49)</f>
        <v>342195992.50244623</v>
      </c>
      <c r="DA46" s="241">
        <f t="shared" ref="DA46" si="669">SUM(DA47:DA49)</f>
        <v>344668002.52119011</v>
      </c>
      <c r="DB46" s="242">
        <f>SUM(CP46:DA46)</f>
        <v>3971492638.898468</v>
      </c>
    </row>
    <row r="47" spans="2:106" s="150" customFormat="1">
      <c r="B47" s="397" t="str">
        <f>B41</f>
        <v>SaaS Phase</v>
      </c>
      <c r="C47" s="142">
        <f t="shared" ref="C47:N47" si="670">C$32*C66*C78</f>
        <v>0</v>
      </c>
      <c r="D47" s="142">
        <f t="shared" si="670"/>
        <v>0</v>
      </c>
      <c r="E47" s="142">
        <f t="shared" si="670"/>
        <v>1041666.6666666666</v>
      </c>
      <c r="F47" s="142">
        <f t="shared" si="670"/>
        <v>2080729.1666666665</v>
      </c>
      <c r="G47" s="142">
        <f t="shared" si="670"/>
        <v>3117194.010416666</v>
      </c>
      <c r="H47" s="142">
        <f t="shared" si="670"/>
        <v>4151067.692057291</v>
      </c>
      <c r="I47" s="142">
        <f t="shared" si="670"/>
        <v>5182356.6894938145</v>
      </c>
      <c r="J47" s="142">
        <f t="shared" si="670"/>
        <v>6211067.4644367462</v>
      </c>
      <c r="K47" s="142">
        <f t="shared" si="670"/>
        <v>7237206.4624423217</v>
      </c>
      <c r="L47" s="142">
        <f t="shared" si="670"/>
        <v>8260780.1129528824</v>
      </c>
      <c r="M47" s="142">
        <f t="shared" si="670"/>
        <v>9281794.8293371666</v>
      </c>
      <c r="N47" s="142">
        <f t="shared" si="670"/>
        <v>10300257.008930491</v>
      </c>
      <c r="O47" s="395">
        <f>SUM(C47:N47)</f>
        <v>56864120.103400707</v>
      </c>
      <c r="P47" s="142">
        <f t="shared" ref="P47:AA47" si="671">P$32*P66*P78</f>
        <v>11316173.033074832</v>
      </c>
      <c r="Q47" s="142">
        <f t="shared" si="671"/>
        <v>12329549.26715881</v>
      </c>
      <c r="R47" s="142">
        <f t="shared" si="671"/>
        <v>15132764.600056672</v>
      </c>
      <c r="S47" s="142">
        <f t="shared" si="671"/>
        <v>16699099.355223201</v>
      </c>
      <c r="T47" s="142">
        <f t="shared" si="671"/>
        <v>18261518.27350181</v>
      </c>
      <c r="U47" s="142">
        <f t="shared" si="671"/>
        <v>19820031.144484721</v>
      </c>
      <c r="V47" s="142">
        <f t="shared" si="671"/>
        <v>0</v>
      </c>
      <c r="W47" s="142">
        <f t="shared" si="671"/>
        <v>0</v>
      </c>
      <c r="X47" s="142">
        <f t="shared" si="671"/>
        <v>0</v>
      </c>
      <c r="Y47" s="142">
        <f t="shared" si="671"/>
        <v>0</v>
      </c>
      <c r="Z47" s="142">
        <f t="shared" si="671"/>
        <v>0</v>
      </c>
      <c r="AA47" s="142">
        <f t="shared" si="671"/>
        <v>0</v>
      </c>
      <c r="AB47" s="395">
        <f>SUM(P47:AA47)</f>
        <v>93559135.673500031</v>
      </c>
      <c r="AC47" s="142">
        <f t="shared" ref="AC47:AN47" si="672">AC$32*AC66*AC78</f>
        <v>0</v>
      </c>
      <c r="AD47" s="142">
        <f t="shared" si="672"/>
        <v>0</v>
      </c>
      <c r="AE47" s="142">
        <f t="shared" si="672"/>
        <v>0</v>
      </c>
      <c r="AF47" s="142">
        <f t="shared" si="672"/>
        <v>0</v>
      </c>
      <c r="AG47" s="142">
        <f t="shared" si="672"/>
        <v>0</v>
      </c>
      <c r="AH47" s="142">
        <f t="shared" si="672"/>
        <v>0</v>
      </c>
      <c r="AI47" s="142">
        <f t="shared" si="672"/>
        <v>0</v>
      </c>
      <c r="AJ47" s="142">
        <f t="shared" si="672"/>
        <v>0</v>
      </c>
      <c r="AK47" s="142">
        <f t="shared" si="672"/>
        <v>0</v>
      </c>
      <c r="AL47" s="142">
        <f t="shared" si="672"/>
        <v>0</v>
      </c>
      <c r="AM47" s="142">
        <f t="shared" si="672"/>
        <v>0</v>
      </c>
      <c r="AN47" s="142">
        <f t="shared" si="672"/>
        <v>0</v>
      </c>
      <c r="AO47" s="395">
        <f>SUM(AC47:AN47)</f>
        <v>0</v>
      </c>
      <c r="AP47" s="142">
        <f t="shared" ref="AP47:BA47" si="673">AP$32*AP66*AP78</f>
        <v>0</v>
      </c>
      <c r="AQ47" s="142">
        <f t="shared" si="673"/>
        <v>0</v>
      </c>
      <c r="AR47" s="142">
        <f t="shared" si="673"/>
        <v>0</v>
      </c>
      <c r="AS47" s="142">
        <f t="shared" si="673"/>
        <v>0</v>
      </c>
      <c r="AT47" s="142">
        <f t="shared" si="673"/>
        <v>0</v>
      </c>
      <c r="AU47" s="142">
        <f t="shared" si="673"/>
        <v>0</v>
      </c>
      <c r="AV47" s="142">
        <f t="shared" si="673"/>
        <v>0</v>
      </c>
      <c r="AW47" s="142">
        <f t="shared" si="673"/>
        <v>0</v>
      </c>
      <c r="AX47" s="142">
        <f t="shared" si="673"/>
        <v>0</v>
      </c>
      <c r="AY47" s="142">
        <f t="shared" si="673"/>
        <v>0</v>
      </c>
      <c r="AZ47" s="142">
        <f t="shared" si="673"/>
        <v>0</v>
      </c>
      <c r="BA47" s="142">
        <f t="shared" si="673"/>
        <v>0</v>
      </c>
      <c r="BB47" s="395">
        <f>SUM(AP47:BA47)</f>
        <v>0</v>
      </c>
      <c r="BC47" s="142">
        <f t="shared" ref="BC47:BN47" si="674">BC$32*BC66*BC78</f>
        <v>0</v>
      </c>
      <c r="BD47" s="142">
        <f t="shared" si="674"/>
        <v>0</v>
      </c>
      <c r="BE47" s="142">
        <f t="shared" si="674"/>
        <v>0</v>
      </c>
      <c r="BF47" s="142">
        <f t="shared" si="674"/>
        <v>0</v>
      </c>
      <c r="BG47" s="142">
        <f t="shared" si="674"/>
        <v>0</v>
      </c>
      <c r="BH47" s="142">
        <f t="shared" si="674"/>
        <v>0</v>
      </c>
      <c r="BI47" s="142">
        <f t="shared" si="674"/>
        <v>0</v>
      </c>
      <c r="BJ47" s="142">
        <f t="shared" si="674"/>
        <v>0</v>
      </c>
      <c r="BK47" s="142">
        <f t="shared" si="674"/>
        <v>0</v>
      </c>
      <c r="BL47" s="142">
        <f t="shared" si="674"/>
        <v>0</v>
      </c>
      <c r="BM47" s="142">
        <f t="shared" si="674"/>
        <v>0</v>
      </c>
      <c r="BN47" s="142">
        <f t="shared" si="674"/>
        <v>0</v>
      </c>
      <c r="BO47" s="395">
        <f>SUM(BC47:BN47)</f>
        <v>0</v>
      </c>
      <c r="BP47" s="142">
        <f t="shared" ref="BP47:CA47" si="675">BP$32*BP66*BP78</f>
        <v>0</v>
      </c>
      <c r="BQ47" s="142">
        <f t="shared" si="675"/>
        <v>0</v>
      </c>
      <c r="BR47" s="142">
        <f t="shared" si="675"/>
        <v>0</v>
      </c>
      <c r="BS47" s="142">
        <f t="shared" si="675"/>
        <v>0</v>
      </c>
      <c r="BT47" s="142">
        <f t="shared" si="675"/>
        <v>0</v>
      </c>
      <c r="BU47" s="142">
        <f t="shared" si="675"/>
        <v>0</v>
      </c>
      <c r="BV47" s="142">
        <f t="shared" si="675"/>
        <v>0</v>
      </c>
      <c r="BW47" s="142">
        <f t="shared" si="675"/>
        <v>0</v>
      </c>
      <c r="BX47" s="142">
        <f t="shared" si="675"/>
        <v>0</v>
      </c>
      <c r="BY47" s="142">
        <f t="shared" si="675"/>
        <v>0</v>
      </c>
      <c r="BZ47" s="142">
        <f t="shared" si="675"/>
        <v>0</v>
      </c>
      <c r="CA47" s="142">
        <f t="shared" si="675"/>
        <v>0</v>
      </c>
      <c r="CB47" s="395">
        <f>SUM(BP47:CA47)</f>
        <v>0</v>
      </c>
      <c r="CC47" s="142">
        <f t="shared" ref="CC47:CN47" si="676">CC$32*CC66*CC78</f>
        <v>0</v>
      </c>
      <c r="CD47" s="142">
        <f t="shared" si="676"/>
        <v>0</v>
      </c>
      <c r="CE47" s="142">
        <f t="shared" si="676"/>
        <v>0</v>
      </c>
      <c r="CF47" s="142">
        <f t="shared" si="676"/>
        <v>0</v>
      </c>
      <c r="CG47" s="142">
        <f t="shared" si="676"/>
        <v>0</v>
      </c>
      <c r="CH47" s="142">
        <f t="shared" si="676"/>
        <v>0</v>
      </c>
      <c r="CI47" s="142">
        <f t="shared" si="676"/>
        <v>0</v>
      </c>
      <c r="CJ47" s="142">
        <f t="shared" si="676"/>
        <v>0</v>
      </c>
      <c r="CK47" s="142">
        <f t="shared" si="676"/>
        <v>0</v>
      </c>
      <c r="CL47" s="142">
        <f t="shared" si="676"/>
        <v>0</v>
      </c>
      <c r="CM47" s="142">
        <f t="shared" si="676"/>
        <v>0</v>
      </c>
      <c r="CN47" s="142">
        <f t="shared" si="676"/>
        <v>0</v>
      </c>
      <c r="CO47" s="395">
        <f>SUM(CC47:CN47)</f>
        <v>0</v>
      </c>
      <c r="CP47" s="142">
        <f t="shared" ref="CP47:DA47" si="677">CP$32*CP66*CP78</f>
        <v>0</v>
      </c>
      <c r="CQ47" s="142">
        <f t="shared" si="677"/>
        <v>0</v>
      </c>
      <c r="CR47" s="142">
        <f t="shared" si="677"/>
        <v>0</v>
      </c>
      <c r="CS47" s="142">
        <f t="shared" si="677"/>
        <v>0</v>
      </c>
      <c r="CT47" s="142">
        <f t="shared" si="677"/>
        <v>0</v>
      </c>
      <c r="CU47" s="142">
        <f t="shared" si="677"/>
        <v>0</v>
      </c>
      <c r="CV47" s="142">
        <f t="shared" si="677"/>
        <v>0</v>
      </c>
      <c r="CW47" s="142">
        <f t="shared" si="677"/>
        <v>0</v>
      </c>
      <c r="CX47" s="142">
        <f t="shared" si="677"/>
        <v>0</v>
      </c>
      <c r="CY47" s="142">
        <f t="shared" si="677"/>
        <v>0</v>
      </c>
      <c r="CZ47" s="142">
        <f t="shared" si="677"/>
        <v>0</v>
      </c>
      <c r="DA47" s="142">
        <f t="shared" si="677"/>
        <v>0</v>
      </c>
      <c r="DB47" s="395">
        <f>SUM(CP47:DA47)</f>
        <v>0</v>
      </c>
    </row>
    <row r="48" spans="2:106" s="28" customFormat="1">
      <c r="B48" s="397" t="str">
        <f t="shared" ref="B48:B49" si="678">B42</f>
        <v>PaaS Phase</v>
      </c>
      <c r="C48" s="142">
        <f t="shared" ref="C48:N48" si="679">C$32*C67*C79</f>
        <v>0</v>
      </c>
      <c r="D48" s="142">
        <f t="shared" si="679"/>
        <v>0</v>
      </c>
      <c r="E48" s="142">
        <f t="shared" si="679"/>
        <v>0</v>
      </c>
      <c r="F48" s="142">
        <f t="shared" si="679"/>
        <v>0</v>
      </c>
      <c r="G48" s="142">
        <f t="shared" si="679"/>
        <v>0</v>
      </c>
      <c r="H48" s="142">
        <f t="shared" si="679"/>
        <v>0</v>
      </c>
      <c r="I48" s="142">
        <f t="shared" si="679"/>
        <v>0</v>
      </c>
      <c r="J48" s="142">
        <f t="shared" si="679"/>
        <v>0</v>
      </c>
      <c r="K48" s="142">
        <f t="shared" si="679"/>
        <v>0</v>
      </c>
      <c r="L48" s="142">
        <f t="shared" si="679"/>
        <v>0</v>
      </c>
      <c r="M48" s="142">
        <f t="shared" si="679"/>
        <v>0</v>
      </c>
      <c r="N48" s="142">
        <f t="shared" si="679"/>
        <v>0</v>
      </c>
      <c r="O48" s="395">
        <f>SUM(C48:N48)</f>
        <v>0</v>
      </c>
      <c r="P48" s="142">
        <f t="shared" ref="P48:AA48" si="680">P$32*P67*P79</f>
        <v>0</v>
      </c>
      <c r="Q48" s="142">
        <f t="shared" si="680"/>
        <v>0</v>
      </c>
      <c r="R48" s="142">
        <f t="shared" si="680"/>
        <v>0</v>
      </c>
      <c r="S48" s="142">
        <f t="shared" si="680"/>
        <v>0</v>
      </c>
      <c r="T48" s="142">
        <f t="shared" si="680"/>
        <v>0</v>
      </c>
      <c r="U48" s="142">
        <f t="shared" si="680"/>
        <v>0</v>
      </c>
      <c r="V48" s="142">
        <f t="shared" si="680"/>
        <v>29147246.909032058</v>
      </c>
      <c r="W48" s="142">
        <f t="shared" si="680"/>
        <v>31261878.791759476</v>
      </c>
      <c r="X48" s="142">
        <f t="shared" si="680"/>
        <v>33371224.094780076</v>
      </c>
      <c r="Y48" s="142">
        <f t="shared" si="680"/>
        <v>35475296.034543127</v>
      </c>
      <c r="Z48" s="142">
        <f t="shared" si="680"/>
        <v>37574107.794456773</v>
      </c>
      <c r="AA48" s="142">
        <f t="shared" si="680"/>
        <v>39667672.524970621</v>
      </c>
      <c r="AB48" s="395">
        <f>SUM(P48:AA48)</f>
        <v>206497426.14954212</v>
      </c>
      <c r="AC48" s="142">
        <f t="shared" ref="AC48:AN48" si="681">AC$32*AC67*AC79</f>
        <v>41756003.343658194</v>
      </c>
      <c r="AD48" s="142">
        <f t="shared" si="681"/>
        <v>43839113.335299037</v>
      </c>
      <c r="AE48" s="142">
        <f t="shared" si="681"/>
        <v>46229515.551960796</v>
      </c>
      <c r="AF48" s="142">
        <f t="shared" si="681"/>
        <v>48613941.763080895</v>
      </c>
      <c r="AG48" s="142">
        <f t="shared" si="681"/>
        <v>50992406.908673197</v>
      </c>
      <c r="AH48" s="142">
        <f t="shared" si="681"/>
        <v>53364925.891401522</v>
      </c>
      <c r="AI48" s="142">
        <f t="shared" si="681"/>
        <v>61304664.934340328</v>
      </c>
      <c r="AJ48" s="142">
        <f t="shared" si="681"/>
        <v>63901403.272004478</v>
      </c>
      <c r="AK48" s="142">
        <f t="shared" si="681"/>
        <v>66491649.76382447</v>
      </c>
      <c r="AL48" s="142">
        <f t="shared" si="681"/>
        <v>69075420.639414921</v>
      </c>
      <c r="AM48" s="142">
        <f t="shared" si="681"/>
        <v>71652732.087816373</v>
      </c>
      <c r="AN48" s="142">
        <f t="shared" si="681"/>
        <v>74223600.257596835</v>
      </c>
      <c r="AO48" s="395">
        <f>SUM(AC48:AN48)</f>
        <v>691445377.749071</v>
      </c>
      <c r="AP48" s="142">
        <f t="shared" ref="AP48:BA48" si="682">AP$32*AP67*AP79</f>
        <v>76788041.256952852</v>
      </c>
      <c r="AQ48" s="142">
        <f t="shared" si="682"/>
        <v>79346071.153810471</v>
      </c>
      <c r="AR48" s="142">
        <f t="shared" si="682"/>
        <v>82241455.975925952</v>
      </c>
      <c r="AS48" s="142">
        <f t="shared" si="682"/>
        <v>85129602.335986122</v>
      </c>
      <c r="AT48" s="142">
        <f t="shared" si="682"/>
        <v>88010528.330146164</v>
      </c>
      <c r="AU48" s="142">
        <f t="shared" si="682"/>
        <v>90884252.009320796</v>
      </c>
      <c r="AV48" s="142">
        <f t="shared" si="682"/>
        <v>103125870.51722726</v>
      </c>
      <c r="AW48" s="142">
        <f t="shared" si="682"/>
        <v>106271180.8409342</v>
      </c>
      <c r="AX48" s="142">
        <f t="shared" si="682"/>
        <v>109408627.88883187</v>
      </c>
      <c r="AY48" s="142">
        <f t="shared" si="682"/>
        <v>112538231.31910977</v>
      </c>
      <c r="AZ48" s="142">
        <f t="shared" si="682"/>
        <v>115660010.74081199</v>
      </c>
      <c r="BA48" s="142">
        <f t="shared" si="682"/>
        <v>118773985.71395996</v>
      </c>
      <c r="BB48" s="395">
        <f>SUM(AP48:BA48)</f>
        <v>1168177858.0830173</v>
      </c>
      <c r="BC48" s="142">
        <f t="shared" ref="BC48:BN48" si="683">BC$32*BC67*BC79</f>
        <v>0</v>
      </c>
      <c r="BD48" s="142">
        <f t="shared" si="683"/>
        <v>0</v>
      </c>
      <c r="BE48" s="142">
        <f t="shared" si="683"/>
        <v>0</v>
      </c>
      <c r="BF48" s="142">
        <f t="shared" si="683"/>
        <v>0</v>
      </c>
      <c r="BG48" s="142">
        <f t="shared" si="683"/>
        <v>0</v>
      </c>
      <c r="BH48" s="142">
        <f t="shared" si="683"/>
        <v>0</v>
      </c>
      <c r="BI48" s="142">
        <f t="shared" si="683"/>
        <v>0</v>
      </c>
      <c r="BJ48" s="142">
        <f t="shared" si="683"/>
        <v>0</v>
      </c>
      <c r="BK48" s="142">
        <f t="shared" si="683"/>
        <v>0</v>
      </c>
      <c r="BL48" s="142">
        <f t="shared" si="683"/>
        <v>0</v>
      </c>
      <c r="BM48" s="142">
        <f t="shared" si="683"/>
        <v>0</v>
      </c>
      <c r="BN48" s="142">
        <f t="shared" si="683"/>
        <v>0</v>
      </c>
      <c r="BO48" s="395">
        <f>SUM(BC48:BN48)</f>
        <v>0</v>
      </c>
      <c r="BP48" s="142">
        <f t="shared" ref="BP48:CA48" si="684">BP$32*BP67*BP79</f>
        <v>0</v>
      </c>
      <c r="BQ48" s="142">
        <f t="shared" si="684"/>
        <v>0</v>
      </c>
      <c r="BR48" s="142">
        <f t="shared" si="684"/>
        <v>0</v>
      </c>
      <c r="BS48" s="142">
        <f t="shared" si="684"/>
        <v>0</v>
      </c>
      <c r="BT48" s="142">
        <f t="shared" si="684"/>
        <v>0</v>
      </c>
      <c r="BU48" s="142">
        <f t="shared" si="684"/>
        <v>0</v>
      </c>
      <c r="BV48" s="142">
        <f t="shared" si="684"/>
        <v>0</v>
      </c>
      <c r="BW48" s="142">
        <f t="shared" si="684"/>
        <v>0</v>
      </c>
      <c r="BX48" s="142">
        <f t="shared" si="684"/>
        <v>0</v>
      </c>
      <c r="BY48" s="142">
        <f t="shared" si="684"/>
        <v>0</v>
      </c>
      <c r="BZ48" s="142">
        <f t="shared" si="684"/>
        <v>0</v>
      </c>
      <c r="CA48" s="142">
        <f t="shared" si="684"/>
        <v>0</v>
      </c>
      <c r="CB48" s="395">
        <f>SUM(BP48:CA48)</f>
        <v>0</v>
      </c>
      <c r="CC48" s="142">
        <f t="shared" ref="CC48:CN48" si="685">CC$32*CC67*CC79</f>
        <v>0</v>
      </c>
      <c r="CD48" s="142">
        <f t="shared" si="685"/>
        <v>0</v>
      </c>
      <c r="CE48" s="142">
        <f t="shared" si="685"/>
        <v>0</v>
      </c>
      <c r="CF48" s="142">
        <f t="shared" si="685"/>
        <v>0</v>
      </c>
      <c r="CG48" s="142">
        <f t="shared" si="685"/>
        <v>0</v>
      </c>
      <c r="CH48" s="142">
        <f t="shared" si="685"/>
        <v>0</v>
      </c>
      <c r="CI48" s="142">
        <f t="shared" si="685"/>
        <v>0</v>
      </c>
      <c r="CJ48" s="142">
        <f t="shared" si="685"/>
        <v>0</v>
      </c>
      <c r="CK48" s="142">
        <f t="shared" si="685"/>
        <v>0</v>
      </c>
      <c r="CL48" s="142">
        <f t="shared" si="685"/>
        <v>0</v>
      </c>
      <c r="CM48" s="142">
        <f t="shared" si="685"/>
        <v>0</v>
      </c>
      <c r="CN48" s="142">
        <f t="shared" si="685"/>
        <v>0</v>
      </c>
      <c r="CO48" s="395">
        <f>SUM(CC48:CN48)</f>
        <v>0</v>
      </c>
      <c r="CP48" s="142">
        <f t="shared" ref="CP48:DA48" si="686">CP$32*CP67*CP79</f>
        <v>0</v>
      </c>
      <c r="CQ48" s="142">
        <f t="shared" si="686"/>
        <v>0</v>
      </c>
      <c r="CR48" s="142">
        <f t="shared" si="686"/>
        <v>0</v>
      </c>
      <c r="CS48" s="142">
        <f t="shared" si="686"/>
        <v>0</v>
      </c>
      <c r="CT48" s="142">
        <f t="shared" si="686"/>
        <v>0</v>
      </c>
      <c r="CU48" s="142">
        <f t="shared" si="686"/>
        <v>0</v>
      </c>
      <c r="CV48" s="142">
        <f t="shared" si="686"/>
        <v>0</v>
      </c>
      <c r="CW48" s="142">
        <f t="shared" si="686"/>
        <v>0</v>
      </c>
      <c r="CX48" s="142">
        <f t="shared" si="686"/>
        <v>0</v>
      </c>
      <c r="CY48" s="142">
        <f t="shared" si="686"/>
        <v>0</v>
      </c>
      <c r="CZ48" s="142">
        <f t="shared" si="686"/>
        <v>0</v>
      </c>
      <c r="DA48" s="142">
        <f t="shared" si="686"/>
        <v>0</v>
      </c>
      <c r="DB48" s="395">
        <f>SUM(CP48:DA48)</f>
        <v>0</v>
      </c>
    </row>
    <row r="49" spans="2:106" s="28" customFormat="1">
      <c r="B49" s="397" t="str">
        <f t="shared" si="678"/>
        <v>Baas Phase</v>
      </c>
      <c r="C49" s="142">
        <f t="shared" ref="C49:N49" si="687">C$32*C68*C80</f>
        <v>0</v>
      </c>
      <c r="D49" s="142">
        <f t="shared" si="687"/>
        <v>0</v>
      </c>
      <c r="E49" s="142">
        <f t="shared" si="687"/>
        <v>0</v>
      </c>
      <c r="F49" s="142">
        <f t="shared" si="687"/>
        <v>0</v>
      </c>
      <c r="G49" s="142">
        <f t="shared" si="687"/>
        <v>0</v>
      </c>
      <c r="H49" s="142">
        <f t="shared" si="687"/>
        <v>0</v>
      </c>
      <c r="I49" s="142">
        <f t="shared" si="687"/>
        <v>0</v>
      </c>
      <c r="J49" s="142">
        <f t="shared" si="687"/>
        <v>0</v>
      </c>
      <c r="K49" s="142">
        <f t="shared" si="687"/>
        <v>0</v>
      </c>
      <c r="L49" s="142">
        <f t="shared" si="687"/>
        <v>0</v>
      </c>
      <c r="M49" s="142">
        <f t="shared" si="687"/>
        <v>0</v>
      </c>
      <c r="N49" s="142">
        <f t="shared" si="687"/>
        <v>0</v>
      </c>
      <c r="O49" s="395">
        <f t="shared" ref="O49" si="688">SUM(C49:N49)</f>
        <v>0</v>
      </c>
      <c r="P49" s="142">
        <f t="shared" ref="P49:AA49" si="689">P$32*P68*P80</f>
        <v>0</v>
      </c>
      <c r="Q49" s="142">
        <f t="shared" si="689"/>
        <v>0</v>
      </c>
      <c r="R49" s="142">
        <f t="shared" si="689"/>
        <v>0</v>
      </c>
      <c r="S49" s="142">
        <f t="shared" si="689"/>
        <v>0</v>
      </c>
      <c r="T49" s="142">
        <f t="shared" si="689"/>
        <v>0</v>
      </c>
      <c r="U49" s="142">
        <f t="shared" si="689"/>
        <v>0</v>
      </c>
      <c r="V49" s="142">
        <f t="shared" si="689"/>
        <v>0</v>
      </c>
      <c r="W49" s="142">
        <f t="shared" si="689"/>
        <v>0</v>
      </c>
      <c r="X49" s="142">
        <f t="shared" si="689"/>
        <v>0</v>
      </c>
      <c r="Y49" s="142">
        <f t="shared" si="689"/>
        <v>0</v>
      </c>
      <c r="Z49" s="142">
        <f t="shared" si="689"/>
        <v>0</v>
      </c>
      <c r="AA49" s="142">
        <f t="shared" si="689"/>
        <v>0</v>
      </c>
      <c r="AB49" s="395">
        <f t="shared" ref="AB49" si="690">SUM(P49:AA49)</f>
        <v>0</v>
      </c>
      <c r="AC49" s="142">
        <f t="shared" ref="AC49:AN49" si="691">AC$32*AC68*AC80</f>
        <v>0</v>
      </c>
      <c r="AD49" s="142">
        <f t="shared" si="691"/>
        <v>0</v>
      </c>
      <c r="AE49" s="142">
        <f t="shared" si="691"/>
        <v>0</v>
      </c>
      <c r="AF49" s="142">
        <f t="shared" si="691"/>
        <v>0</v>
      </c>
      <c r="AG49" s="142">
        <f t="shared" si="691"/>
        <v>0</v>
      </c>
      <c r="AH49" s="142">
        <f t="shared" si="691"/>
        <v>0</v>
      </c>
      <c r="AI49" s="142">
        <f t="shared" si="691"/>
        <v>0</v>
      </c>
      <c r="AJ49" s="142">
        <f t="shared" si="691"/>
        <v>0</v>
      </c>
      <c r="AK49" s="142">
        <f t="shared" si="691"/>
        <v>0</v>
      </c>
      <c r="AL49" s="142">
        <f t="shared" si="691"/>
        <v>0</v>
      </c>
      <c r="AM49" s="142">
        <f t="shared" si="691"/>
        <v>0</v>
      </c>
      <c r="AN49" s="142">
        <f t="shared" si="691"/>
        <v>0</v>
      </c>
      <c r="AO49" s="395">
        <f t="shared" ref="AO49" si="692">SUM(AC49:AN49)</f>
        <v>0</v>
      </c>
      <c r="AP49" s="142">
        <f t="shared" ref="AP49:BA49" si="693">AP$32*AP68*AP80</f>
        <v>0</v>
      </c>
      <c r="AQ49" s="142">
        <f t="shared" si="693"/>
        <v>0</v>
      </c>
      <c r="AR49" s="142">
        <f t="shared" si="693"/>
        <v>0</v>
      </c>
      <c r="AS49" s="142">
        <f t="shared" si="693"/>
        <v>0</v>
      </c>
      <c r="AT49" s="142">
        <f t="shared" si="693"/>
        <v>0</v>
      </c>
      <c r="AU49" s="142">
        <f t="shared" si="693"/>
        <v>0</v>
      </c>
      <c r="AV49" s="142">
        <f t="shared" si="693"/>
        <v>0</v>
      </c>
      <c r="AW49" s="142">
        <f t="shared" si="693"/>
        <v>0</v>
      </c>
      <c r="AX49" s="142">
        <f t="shared" si="693"/>
        <v>0</v>
      </c>
      <c r="AY49" s="142">
        <f t="shared" si="693"/>
        <v>0</v>
      </c>
      <c r="AZ49" s="142">
        <f t="shared" si="693"/>
        <v>0</v>
      </c>
      <c r="BA49" s="142">
        <f t="shared" si="693"/>
        <v>0</v>
      </c>
      <c r="BB49" s="395">
        <f t="shared" ref="BB49" si="694">SUM(AP49:BA49)</f>
        <v>0</v>
      </c>
      <c r="BC49" s="142">
        <f t="shared" ref="BC49:BN49" si="695">BC$32*BC68*BC80</f>
        <v>134303223.96658409</v>
      </c>
      <c r="BD49" s="142">
        <f t="shared" si="695"/>
        <v>137717465.90666762</v>
      </c>
      <c r="BE49" s="142">
        <f t="shared" si="695"/>
        <v>141539838.90856761</v>
      </c>
      <c r="BF49" s="142">
        <f t="shared" si="695"/>
        <v>145352655.97796288</v>
      </c>
      <c r="BG49" s="142">
        <f t="shared" si="695"/>
        <v>149155941.00468466</v>
      </c>
      <c r="BH49" s="142">
        <f t="shared" si="695"/>
        <v>152949717.81883961</v>
      </c>
      <c r="BI49" s="142">
        <f t="shared" si="695"/>
        <v>156734010.19095922</v>
      </c>
      <c r="BJ49" s="142">
        <f t="shared" si="695"/>
        <v>160508841.83214849</v>
      </c>
      <c r="BK49" s="142">
        <f t="shared" si="695"/>
        <v>164274236.39423478</v>
      </c>
      <c r="BL49" s="142">
        <f t="shared" si="695"/>
        <v>168030217.46991587</v>
      </c>
      <c r="BM49" s="142">
        <f t="shared" si="695"/>
        <v>171776808.59290776</v>
      </c>
      <c r="BN49" s="142">
        <f t="shared" si="695"/>
        <v>175514033.23809218</v>
      </c>
      <c r="BO49" s="395">
        <f t="shared" ref="BO49" si="696">SUM(BC49:BN49)</f>
        <v>1857856991.3015647</v>
      </c>
      <c r="BP49" s="142">
        <f t="shared" ref="BP49:CA49" si="697">BP$32*BP68*BP80</f>
        <v>197166106.30383</v>
      </c>
      <c r="BQ49" s="142">
        <f t="shared" si="697"/>
        <v>201256524.37140378</v>
      </c>
      <c r="BR49" s="142">
        <f t="shared" si="697"/>
        <v>204420049.72714195</v>
      </c>
      <c r="BS49" s="142">
        <f t="shared" si="697"/>
        <v>207575666.26949072</v>
      </c>
      <c r="BT49" s="142">
        <f t="shared" si="697"/>
        <v>210723393.77048367</v>
      </c>
      <c r="BU49" s="142">
        <f t="shared" si="697"/>
        <v>213863251.9527241</v>
      </c>
      <c r="BV49" s="142">
        <f t="shared" si="697"/>
        <v>216995260.48950896</v>
      </c>
      <c r="BW49" s="142">
        <f t="shared" si="697"/>
        <v>220119439.00495183</v>
      </c>
      <c r="BX49" s="142">
        <f t="shared" si="697"/>
        <v>223235807.07410613</v>
      </c>
      <c r="BY49" s="142">
        <f t="shared" si="697"/>
        <v>226344384.22308752</v>
      </c>
      <c r="BZ49" s="142">
        <f t="shared" si="697"/>
        <v>229445189.92919645</v>
      </c>
      <c r="CA49" s="142">
        <f t="shared" si="697"/>
        <v>232538243.62104017</v>
      </c>
      <c r="CB49" s="395">
        <f t="shared" ref="CB49" si="698">SUM(BP49:CA49)</f>
        <v>2583683316.7369657</v>
      </c>
      <c r="CC49" s="142">
        <f t="shared" ref="CC49:CN49" si="699">CC$32*CC68*CC80</f>
        <v>259185921.14651966</v>
      </c>
      <c r="CD49" s="142">
        <f t="shared" si="699"/>
        <v>262571289.67698672</v>
      </c>
      <c r="CE49" s="142">
        <f t="shared" si="699"/>
        <v>264939861.45279428</v>
      </c>
      <c r="CF49" s="142">
        <f t="shared" si="699"/>
        <v>267302511.79916227</v>
      </c>
      <c r="CG49" s="142">
        <f t="shared" si="699"/>
        <v>269659255.51966435</v>
      </c>
      <c r="CH49" s="142">
        <f t="shared" si="699"/>
        <v>272010107.38086522</v>
      </c>
      <c r="CI49" s="142">
        <f t="shared" si="699"/>
        <v>274355082.11241305</v>
      </c>
      <c r="CJ49" s="142">
        <f t="shared" si="699"/>
        <v>276694194.40713203</v>
      </c>
      <c r="CK49" s="142">
        <f t="shared" si="699"/>
        <v>279027458.92111421</v>
      </c>
      <c r="CL49" s="142">
        <f t="shared" si="699"/>
        <v>281354890.27381146</v>
      </c>
      <c r="CM49" s="142">
        <f t="shared" si="699"/>
        <v>283676503.04812688</v>
      </c>
      <c r="CN49" s="142">
        <f t="shared" si="699"/>
        <v>285992311.79050654</v>
      </c>
      <c r="CO49" s="395">
        <f t="shared" ref="CO49" si="700">SUM(CC49:CN49)</f>
        <v>3276769387.5290961</v>
      </c>
      <c r="CP49" s="142">
        <f t="shared" ref="CP49:DA49" si="701">CP$32*CP68*CP80</f>
        <v>317132564.11213338</v>
      </c>
      <c r="CQ49" s="142">
        <f t="shared" si="701"/>
        <v>319667232.70185304</v>
      </c>
      <c r="CR49" s="142">
        <f t="shared" si="701"/>
        <v>322195564.62009835</v>
      </c>
      <c r="CS49" s="142">
        <f t="shared" si="701"/>
        <v>324717575.70854813</v>
      </c>
      <c r="CT49" s="142">
        <f t="shared" si="701"/>
        <v>327233281.76927674</v>
      </c>
      <c r="CU49" s="142">
        <f t="shared" si="701"/>
        <v>329742698.56485355</v>
      </c>
      <c r="CV49" s="142">
        <f t="shared" si="701"/>
        <v>332245841.81844139</v>
      </c>
      <c r="CW49" s="142">
        <f t="shared" si="701"/>
        <v>334742727.21389532</v>
      </c>
      <c r="CX49" s="142">
        <f t="shared" si="701"/>
        <v>337233370.39586055</v>
      </c>
      <c r="CY49" s="142">
        <f t="shared" si="701"/>
        <v>339717786.96987092</v>
      </c>
      <c r="CZ49" s="142">
        <f t="shared" si="701"/>
        <v>342195992.50244623</v>
      </c>
      <c r="DA49" s="142">
        <f t="shared" si="701"/>
        <v>344668002.52119011</v>
      </c>
      <c r="DB49" s="395">
        <f t="shared" ref="DB49" si="702">SUM(CP49:DA49)</f>
        <v>3971492638.898468</v>
      </c>
    </row>
    <row r="50" spans="2:106" s="28" customFormat="1">
      <c r="B50" s="40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379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379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379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379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  <c r="BM50" s="143"/>
      <c r="BN50" s="143"/>
      <c r="BO50" s="379"/>
      <c r="BP50" s="143"/>
      <c r="BQ50" s="143"/>
      <c r="BR50" s="143"/>
      <c r="BS50" s="143"/>
      <c r="BT50" s="143"/>
      <c r="BU50" s="143"/>
      <c r="BV50" s="143"/>
      <c r="BW50" s="143"/>
      <c r="BX50" s="143"/>
      <c r="BY50" s="143"/>
      <c r="BZ50" s="143"/>
      <c r="CA50" s="143"/>
      <c r="CB50" s="379"/>
      <c r="CC50" s="143"/>
      <c r="CD50" s="143"/>
      <c r="CE50" s="143"/>
      <c r="CF50" s="143"/>
      <c r="CG50" s="143"/>
      <c r="CH50" s="143"/>
      <c r="CI50" s="143"/>
      <c r="CJ50" s="143"/>
      <c r="CK50" s="143"/>
      <c r="CL50" s="143"/>
      <c r="CM50" s="143"/>
      <c r="CN50" s="143"/>
      <c r="CO50" s="379"/>
      <c r="CP50" s="143"/>
      <c r="CQ50" s="143"/>
      <c r="CR50" s="143"/>
      <c r="CS50" s="143"/>
      <c r="CT50" s="143"/>
      <c r="CU50" s="143"/>
      <c r="CV50" s="143"/>
      <c r="CW50" s="143"/>
      <c r="CX50" s="143"/>
      <c r="CY50" s="143"/>
      <c r="CZ50" s="143"/>
      <c r="DA50" s="143"/>
      <c r="DB50" s="379"/>
    </row>
    <row r="56" spans="2:106" s="40" customFormat="1">
      <c r="B56" s="336" t="s">
        <v>79</v>
      </c>
      <c r="C56" s="376"/>
      <c r="D56" s="376"/>
      <c r="E56" s="376"/>
      <c r="F56" s="376"/>
      <c r="G56" s="376"/>
      <c r="H56" s="376"/>
      <c r="I56" s="376"/>
      <c r="J56" s="376"/>
      <c r="K56" s="376"/>
      <c r="L56" s="376"/>
      <c r="M56" s="376"/>
      <c r="N56" s="376"/>
      <c r="O56" s="376"/>
      <c r="P56" s="376"/>
      <c r="Q56" s="376"/>
      <c r="R56" s="376"/>
      <c r="S56" s="376"/>
      <c r="T56" s="376"/>
      <c r="U56" s="376"/>
      <c r="V56" s="376"/>
      <c r="W56" s="376"/>
      <c r="X56" s="376"/>
      <c r="Y56" s="376"/>
      <c r="Z56" s="376"/>
      <c r="AA56" s="376"/>
      <c r="AB56" s="376"/>
      <c r="AC56" s="376"/>
      <c r="AD56" s="376"/>
      <c r="AE56" s="376"/>
      <c r="AF56" s="376"/>
      <c r="AG56" s="376"/>
      <c r="AH56" s="376"/>
      <c r="AI56" s="376"/>
      <c r="AJ56" s="376"/>
      <c r="AK56" s="376"/>
      <c r="AL56" s="376"/>
      <c r="AM56" s="376"/>
      <c r="AN56" s="376"/>
      <c r="AO56" s="376"/>
      <c r="AP56" s="376"/>
      <c r="AQ56" s="376"/>
      <c r="AR56" s="376"/>
      <c r="AS56" s="376"/>
      <c r="AT56" s="376"/>
      <c r="AU56" s="376"/>
      <c r="AV56" s="376"/>
      <c r="AW56" s="376"/>
      <c r="AX56" s="376"/>
      <c r="AY56" s="376"/>
      <c r="AZ56" s="376"/>
      <c r="BA56" s="376"/>
      <c r="BB56" s="376"/>
      <c r="BC56" s="376"/>
      <c r="BD56" s="376"/>
      <c r="BE56" s="376"/>
      <c r="BF56" s="376"/>
      <c r="BG56" s="376"/>
      <c r="BH56" s="376"/>
      <c r="BI56" s="376"/>
      <c r="BJ56" s="376"/>
      <c r="BK56" s="376"/>
      <c r="BL56" s="376"/>
      <c r="BM56" s="376"/>
      <c r="BN56" s="376"/>
      <c r="BO56" s="376"/>
      <c r="BP56" s="376"/>
      <c r="BQ56" s="376"/>
      <c r="BR56" s="376"/>
      <c r="BS56" s="376"/>
      <c r="BT56" s="376"/>
      <c r="BU56" s="376"/>
      <c r="BV56" s="376"/>
      <c r="BW56" s="376"/>
      <c r="BX56" s="376"/>
      <c r="BY56" s="376"/>
      <c r="BZ56" s="376"/>
      <c r="CA56" s="376"/>
      <c r="CB56" s="376"/>
      <c r="CC56" s="376"/>
      <c r="CD56" s="376"/>
      <c r="CE56" s="376"/>
      <c r="CF56" s="376"/>
      <c r="CG56" s="376"/>
      <c r="CH56" s="376"/>
      <c r="CI56" s="376"/>
      <c r="CJ56" s="376"/>
      <c r="CK56" s="376"/>
      <c r="CL56" s="376"/>
      <c r="CM56" s="376"/>
      <c r="CN56" s="376"/>
      <c r="CO56" s="376"/>
      <c r="CP56" s="376"/>
      <c r="CQ56" s="376"/>
      <c r="CR56" s="376"/>
      <c r="CS56" s="376"/>
      <c r="CT56" s="376"/>
      <c r="CU56" s="376"/>
      <c r="CV56" s="376"/>
      <c r="CW56" s="376"/>
      <c r="CX56" s="376"/>
      <c r="CY56" s="376"/>
      <c r="CZ56" s="376"/>
      <c r="DA56" s="376"/>
      <c r="DB56" s="376"/>
    </row>
    <row r="57" spans="2:106" s="40" customFormat="1" outlineLevel="1"/>
    <row r="58" spans="2:106" s="28" customFormat="1" outlineLevel="1">
      <c r="B58" s="212" t="s">
        <v>182</v>
      </c>
      <c r="C58" s="386">
        <f t="shared" ref="C58:N58" si="703">YEAR(C4)</f>
        <v>2026</v>
      </c>
      <c r="D58" s="386">
        <f t="shared" si="703"/>
        <v>2026</v>
      </c>
      <c r="E58" s="386">
        <f t="shared" si="703"/>
        <v>2026</v>
      </c>
      <c r="F58" s="386">
        <f t="shared" si="703"/>
        <v>2026</v>
      </c>
      <c r="G58" s="386">
        <f t="shared" si="703"/>
        <v>2026</v>
      </c>
      <c r="H58" s="386">
        <f t="shared" si="703"/>
        <v>2026</v>
      </c>
      <c r="I58" s="386">
        <f t="shared" si="703"/>
        <v>2026</v>
      </c>
      <c r="J58" s="386">
        <f t="shared" si="703"/>
        <v>2026</v>
      </c>
      <c r="K58" s="386">
        <f t="shared" si="703"/>
        <v>2026</v>
      </c>
      <c r="L58" s="386">
        <f t="shared" si="703"/>
        <v>2026</v>
      </c>
      <c r="M58" s="386">
        <f t="shared" si="703"/>
        <v>2026</v>
      </c>
      <c r="N58" s="386">
        <f t="shared" si="703"/>
        <v>2026</v>
      </c>
      <c r="O58" s="387"/>
      <c r="P58" s="386">
        <f t="shared" ref="P58:AA58" si="704">YEAR(P4)</f>
        <v>2027</v>
      </c>
      <c r="Q58" s="386">
        <f t="shared" si="704"/>
        <v>2027</v>
      </c>
      <c r="R58" s="386">
        <f t="shared" si="704"/>
        <v>2027</v>
      </c>
      <c r="S58" s="386">
        <f t="shared" si="704"/>
        <v>2027</v>
      </c>
      <c r="T58" s="386">
        <f t="shared" si="704"/>
        <v>2027</v>
      </c>
      <c r="U58" s="386">
        <f t="shared" si="704"/>
        <v>2027</v>
      </c>
      <c r="V58" s="386">
        <f t="shared" si="704"/>
        <v>2027</v>
      </c>
      <c r="W58" s="386">
        <f t="shared" si="704"/>
        <v>2027</v>
      </c>
      <c r="X58" s="386">
        <f t="shared" si="704"/>
        <v>2027</v>
      </c>
      <c r="Y58" s="386">
        <f t="shared" si="704"/>
        <v>2027</v>
      </c>
      <c r="Z58" s="386">
        <f t="shared" si="704"/>
        <v>2027</v>
      </c>
      <c r="AA58" s="386">
        <f t="shared" si="704"/>
        <v>2027</v>
      </c>
      <c r="AB58" s="387"/>
      <c r="AC58" s="386">
        <f t="shared" ref="AC58:AN58" si="705">YEAR(AC4)</f>
        <v>2028</v>
      </c>
      <c r="AD58" s="386">
        <f t="shared" si="705"/>
        <v>2028</v>
      </c>
      <c r="AE58" s="386">
        <f t="shared" si="705"/>
        <v>2028</v>
      </c>
      <c r="AF58" s="386">
        <f t="shared" si="705"/>
        <v>2028</v>
      </c>
      <c r="AG58" s="386">
        <f t="shared" si="705"/>
        <v>2028</v>
      </c>
      <c r="AH58" s="386">
        <f t="shared" si="705"/>
        <v>2028</v>
      </c>
      <c r="AI58" s="386">
        <f t="shared" si="705"/>
        <v>2028</v>
      </c>
      <c r="AJ58" s="386">
        <f t="shared" si="705"/>
        <v>2028</v>
      </c>
      <c r="AK58" s="386">
        <f t="shared" si="705"/>
        <v>2028</v>
      </c>
      <c r="AL58" s="386">
        <f t="shared" si="705"/>
        <v>2028</v>
      </c>
      <c r="AM58" s="386">
        <f t="shared" si="705"/>
        <v>2028</v>
      </c>
      <c r="AN58" s="386">
        <f t="shared" si="705"/>
        <v>2028</v>
      </c>
      <c r="AO58" s="387"/>
      <c r="AP58" s="386">
        <f t="shared" ref="AP58:BA58" si="706">YEAR(AP4)</f>
        <v>2029</v>
      </c>
      <c r="AQ58" s="386">
        <f t="shared" si="706"/>
        <v>2029</v>
      </c>
      <c r="AR58" s="386">
        <f t="shared" si="706"/>
        <v>2029</v>
      </c>
      <c r="AS58" s="386">
        <f t="shared" si="706"/>
        <v>2029</v>
      </c>
      <c r="AT58" s="386">
        <f t="shared" si="706"/>
        <v>2029</v>
      </c>
      <c r="AU58" s="386">
        <f t="shared" si="706"/>
        <v>2029</v>
      </c>
      <c r="AV58" s="386">
        <f t="shared" si="706"/>
        <v>2029</v>
      </c>
      <c r="AW58" s="386">
        <f t="shared" si="706"/>
        <v>2029</v>
      </c>
      <c r="AX58" s="386">
        <f t="shared" si="706"/>
        <v>2029</v>
      </c>
      <c r="AY58" s="386">
        <f t="shared" si="706"/>
        <v>2029</v>
      </c>
      <c r="AZ58" s="386">
        <f t="shared" si="706"/>
        <v>2029</v>
      </c>
      <c r="BA58" s="386">
        <f t="shared" si="706"/>
        <v>2029</v>
      </c>
      <c r="BB58" s="387"/>
      <c r="BC58" s="386">
        <f t="shared" ref="BC58:BN58" si="707">YEAR(BC4)</f>
        <v>2030</v>
      </c>
      <c r="BD58" s="386">
        <f t="shared" si="707"/>
        <v>2030</v>
      </c>
      <c r="BE58" s="386">
        <f t="shared" si="707"/>
        <v>2030</v>
      </c>
      <c r="BF58" s="386">
        <f t="shared" si="707"/>
        <v>2030</v>
      </c>
      <c r="BG58" s="386">
        <f t="shared" si="707"/>
        <v>2030</v>
      </c>
      <c r="BH58" s="386">
        <f t="shared" si="707"/>
        <v>2030</v>
      </c>
      <c r="BI58" s="386">
        <f t="shared" si="707"/>
        <v>2030</v>
      </c>
      <c r="BJ58" s="386">
        <f t="shared" si="707"/>
        <v>2030</v>
      </c>
      <c r="BK58" s="386">
        <f t="shared" si="707"/>
        <v>2030</v>
      </c>
      <c r="BL58" s="386">
        <f t="shared" si="707"/>
        <v>2030</v>
      </c>
      <c r="BM58" s="386">
        <f t="shared" si="707"/>
        <v>2030</v>
      </c>
      <c r="BN58" s="386">
        <f t="shared" si="707"/>
        <v>2030</v>
      </c>
      <c r="BO58" s="387"/>
      <c r="BP58" s="386">
        <f t="shared" ref="BP58:CA58" si="708">YEAR(BP4)</f>
        <v>2031</v>
      </c>
      <c r="BQ58" s="386">
        <f t="shared" si="708"/>
        <v>2031</v>
      </c>
      <c r="BR58" s="386">
        <f t="shared" si="708"/>
        <v>2031</v>
      </c>
      <c r="BS58" s="386">
        <f t="shared" si="708"/>
        <v>2031</v>
      </c>
      <c r="BT58" s="386">
        <f t="shared" si="708"/>
        <v>2031</v>
      </c>
      <c r="BU58" s="386">
        <f t="shared" si="708"/>
        <v>2031</v>
      </c>
      <c r="BV58" s="386">
        <f t="shared" si="708"/>
        <v>2031</v>
      </c>
      <c r="BW58" s="386">
        <f t="shared" si="708"/>
        <v>2031</v>
      </c>
      <c r="BX58" s="386">
        <f t="shared" si="708"/>
        <v>2031</v>
      </c>
      <c r="BY58" s="386">
        <f t="shared" si="708"/>
        <v>2031</v>
      </c>
      <c r="BZ58" s="386">
        <f t="shared" si="708"/>
        <v>2031</v>
      </c>
      <c r="CA58" s="386">
        <f t="shared" si="708"/>
        <v>2031</v>
      </c>
      <c r="CB58" s="387"/>
      <c r="CC58" s="386">
        <f t="shared" ref="CC58:CN58" si="709">YEAR(CC4)</f>
        <v>2032</v>
      </c>
      <c r="CD58" s="386">
        <f t="shared" si="709"/>
        <v>2032</v>
      </c>
      <c r="CE58" s="386">
        <f t="shared" si="709"/>
        <v>2032</v>
      </c>
      <c r="CF58" s="386">
        <f t="shared" si="709"/>
        <v>2032</v>
      </c>
      <c r="CG58" s="386">
        <f t="shared" si="709"/>
        <v>2032</v>
      </c>
      <c r="CH58" s="386">
        <f t="shared" si="709"/>
        <v>2032</v>
      </c>
      <c r="CI58" s="386">
        <f t="shared" si="709"/>
        <v>2032</v>
      </c>
      <c r="CJ58" s="386">
        <f t="shared" si="709"/>
        <v>2032</v>
      </c>
      <c r="CK58" s="386">
        <f t="shared" si="709"/>
        <v>2032</v>
      </c>
      <c r="CL58" s="386">
        <f t="shared" si="709"/>
        <v>2032</v>
      </c>
      <c r="CM58" s="386">
        <f t="shared" si="709"/>
        <v>2032</v>
      </c>
      <c r="CN58" s="386">
        <f t="shared" si="709"/>
        <v>2032</v>
      </c>
      <c r="CO58" s="387"/>
      <c r="CP58" s="386">
        <f t="shared" ref="CP58:DA58" si="710">YEAR(CP4)</f>
        <v>2033</v>
      </c>
      <c r="CQ58" s="386">
        <f t="shared" si="710"/>
        <v>2033</v>
      </c>
      <c r="CR58" s="386">
        <f t="shared" si="710"/>
        <v>2033</v>
      </c>
      <c r="CS58" s="386">
        <f t="shared" si="710"/>
        <v>2033</v>
      </c>
      <c r="CT58" s="386">
        <f t="shared" si="710"/>
        <v>2033</v>
      </c>
      <c r="CU58" s="386">
        <f t="shared" si="710"/>
        <v>2033</v>
      </c>
      <c r="CV58" s="386">
        <f t="shared" si="710"/>
        <v>2033</v>
      </c>
      <c r="CW58" s="386">
        <f t="shared" si="710"/>
        <v>2033</v>
      </c>
      <c r="CX58" s="386">
        <f t="shared" si="710"/>
        <v>2033</v>
      </c>
      <c r="CY58" s="386">
        <f t="shared" si="710"/>
        <v>2033</v>
      </c>
      <c r="CZ58" s="386">
        <f t="shared" si="710"/>
        <v>2033</v>
      </c>
      <c r="DA58" s="386">
        <f t="shared" si="710"/>
        <v>2033</v>
      </c>
      <c r="DB58" s="387"/>
    </row>
    <row r="59" spans="2:106" s="28" customFormat="1" outlineLevel="1">
      <c r="B59" s="149" t="s">
        <v>182</v>
      </c>
      <c r="C59" s="142">
        <f>MAX(YEAR(C$4)-YEAR(Assumptions!$D$17)+IF(MONTH(C$4)&lt;MONTH(Assumptions!$D$17),0,1),0)</f>
        <v>0</v>
      </c>
      <c r="D59" s="142">
        <f>MAX(YEAR(D$4)-YEAR(Assumptions!$D$17)+IF(MONTH(D$4)&lt;MONTH(Assumptions!$D$17),0,1),0)</f>
        <v>0</v>
      </c>
      <c r="E59" s="142">
        <f>MAX(YEAR(E$4)-YEAR(Assumptions!$D$17)+IF(MONTH(E$4)&lt;MONTH(Assumptions!$D$17),0,1),0)</f>
        <v>1</v>
      </c>
      <c r="F59" s="142">
        <f>MAX(YEAR(F$4)-YEAR(Assumptions!$D$17)+IF(MONTH(F$4)&lt;MONTH(Assumptions!$D$17),0,1),0)</f>
        <v>1</v>
      </c>
      <c r="G59" s="142">
        <f>MAX(YEAR(G$4)-YEAR(Assumptions!$D$17)+IF(MONTH(G$4)&lt;MONTH(Assumptions!$D$17),0,1),0)</f>
        <v>1</v>
      </c>
      <c r="H59" s="142">
        <f>MAX(YEAR(H$4)-YEAR(Assumptions!$D$17)+IF(MONTH(H$4)&lt;MONTH(Assumptions!$D$17),0,1),0)</f>
        <v>1</v>
      </c>
      <c r="I59" s="142">
        <f>MAX(YEAR(I$4)-YEAR(Assumptions!$D$17)+IF(MONTH(I$4)&lt;MONTH(Assumptions!$D$17),0,1),0)</f>
        <v>1</v>
      </c>
      <c r="J59" s="142">
        <f>MAX(YEAR(J$4)-YEAR(Assumptions!$D$17)+IF(MONTH(J$4)&lt;MONTH(Assumptions!$D$17),0,1),0)</f>
        <v>1</v>
      </c>
      <c r="K59" s="142">
        <f>MAX(YEAR(K$4)-YEAR(Assumptions!$D$17)+IF(MONTH(K$4)&lt;MONTH(Assumptions!$D$17),0,1),0)</f>
        <v>1</v>
      </c>
      <c r="L59" s="142">
        <f>MAX(YEAR(L$4)-YEAR(Assumptions!$D$17)+IF(MONTH(L$4)&lt;MONTH(Assumptions!$D$17),0,1),0)</f>
        <v>1</v>
      </c>
      <c r="M59" s="142">
        <f>MAX(YEAR(M$4)-YEAR(Assumptions!$D$17)+IF(MONTH(M$4)&lt;MONTH(Assumptions!$D$17),0,1),0)</f>
        <v>1</v>
      </c>
      <c r="N59" s="142">
        <f>MAX(YEAR(N$4)-YEAR(Assumptions!$D$17)+IF(MONTH(N$4)&lt;MONTH(Assumptions!$D$17),0,1),0)</f>
        <v>1</v>
      </c>
      <c r="O59" s="342"/>
      <c r="P59" s="142">
        <f>MAX(YEAR(P$4)-YEAR(Assumptions!$D$17)+IF(MONTH(P$4)&lt;MONTH(Assumptions!$D$17),0,1),0)</f>
        <v>1</v>
      </c>
      <c r="Q59" s="142">
        <f>MAX(YEAR(Q$4)-YEAR(Assumptions!$D$17)+IF(MONTH(Q$4)&lt;MONTH(Assumptions!$D$17),0,1),0)</f>
        <v>1</v>
      </c>
      <c r="R59" s="142">
        <f>MAX(YEAR(R$4)-YEAR(Assumptions!$D$17)+IF(MONTH(R$4)&lt;MONTH(Assumptions!$D$17),0,1),0)</f>
        <v>2</v>
      </c>
      <c r="S59" s="142">
        <f>MAX(YEAR(S$4)-YEAR(Assumptions!$D$17)+IF(MONTH(S$4)&lt;MONTH(Assumptions!$D$17),0,1),0)</f>
        <v>2</v>
      </c>
      <c r="T59" s="142">
        <f>MAX(YEAR(T$4)-YEAR(Assumptions!$D$17)+IF(MONTH(T$4)&lt;MONTH(Assumptions!$D$17),0,1),0)</f>
        <v>2</v>
      </c>
      <c r="U59" s="142">
        <f>MAX(YEAR(U$4)-YEAR(Assumptions!$D$17)+IF(MONTH(U$4)&lt;MONTH(Assumptions!$D$17),0,1),0)</f>
        <v>2</v>
      </c>
      <c r="V59" s="142">
        <f>MAX(YEAR(V$4)-YEAR(Assumptions!$D$17)+IF(MONTH(V$4)&lt;MONTH(Assumptions!$D$17),0,1),0)</f>
        <v>2</v>
      </c>
      <c r="W59" s="142">
        <f>MAX(YEAR(W$4)-YEAR(Assumptions!$D$17)+IF(MONTH(W$4)&lt;MONTH(Assumptions!$D$17),0,1),0)</f>
        <v>2</v>
      </c>
      <c r="X59" s="142">
        <f>MAX(YEAR(X$4)-YEAR(Assumptions!$D$17)+IF(MONTH(X$4)&lt;MONTH(Assumptions!$D$17),0,1),0)</f>
        <v>2</v>
      </c>
      <c r="Y59" s="142">
        <f>MAX(YEAR(Y$4)-YEAR(Assumptions!$D$17)+IF(MONTH(Y$4)&lt;MONTH(Assumptions!$D$17),0,1),0)</f>
        <v>2</v>
      </c>
      <c r="Z59" s="142">
        <f>MAX(YEAR(Z$4)-YEAR(Assumptions!$D$17)+IF(MONTH(Z$4)&lt;MONTH(Assumptions!$D$17),0,1),0)</f>
        <v>2</v>
      </c>
      <c r="AA59" s="142">
        <f>MAX(YEAR(AA$4)-YEAR(Assumptions!$D$17)+IF(MONTH(AA$4)&lt;MONTH(Assumptions!$D$17),0,1),0)</f>
        <v>2</v>
      </c>
      <c r="AB59" s="342"/>
      <c r="AC59" s="142">
        <f>MAX(YEAR(AC$4)-YEAR(Assumptions!$D$17)+IF(MONTH(AC$4)&lt;MONTH(Assumptions!$D$17),0,1),0)</f>
        <v>2</v>
      </c>
      <c r="AD59" s="142">
        <f>MAX(YEAR(AD$4)-YEAR(Assumptions!$D$17)+IF(MONTH(AD$4)&lt;MONTH(Assumptions!$D$17),0,1),0)</f>
        <v>2</v>
      </c>
      <c r="AE59" s="142">
        <f>MAX(YEAR(AE$4)-YEAR(Assumptions!$D$17)+IF(MONTH(AE$4)&lt;MONTH(Assumptions!$D$17),0,1),0)</f>
        <v>3</v>
      </c>
      <c r="AF59" s="142">
        <f>MAX(YEAR(AF$4)-YEAR(Assumptions!$D$17)+IF(MONTH(AF$4)&lt;MONTH(Assumptions!$D$17),0,1),0)</f>
        <v>3</v>
      </c>
      <c r="AG59" s="142">
        <f>MAX(YEAR(AG$4)-YEAR(Assumptions!$D$17)+IF(MONTH(AG$4)&lt;MONTH(Assumptions!$D$17),0,1),0)</f>
        <v>3</v>
      </c>
      <c r="AH59" s="142">
        <f>MAX(YEAR(AH$4)-YEAR(Assumptions!$D$17)+IF(MONTH(AH$4)&lt;MONTH(Assumptions!$D$17),0,1),0)</f>
        <v>3</v>
      </c>
      <c r="AI59" s="142">
        <f>MAX(YEAR(AI$4)-YEAR(Assumptions!$D$17)+IF(MONTH(AI$4)&lt;MONTH(Assumptions!$D$17),0,1),0)</f>
        <v>3</v>
      </c>
      <c r="AJ59" s="142">
        <f>MAX(YEAR(AJ$4)-YEAR(Assumptions!$D$17)+IF(MONTH(AJ$4)&lt;MONTH(Assumptions!$D$17),0,1),0)</f>
        <v>3</v>
      </c>
      <c r="AK59" s="142">
        <f>MAX(YEAR(AK$4)-YEAR(Assumptions!$D$17)+IF(MONTH(AK$4)&lt;MONTH(Assumptions!$D$17),0,1),0)</f>
        <v>3</v>
      </c>
      <c r="AL59" s="142">
        <f>MAX(YEAR(AL$4)-YEAR(Assumptions!$D$17)+IF(MONTH(AL$4)&lt;MONTH(Assumptions!$D$17),0,1),0)</f>
        <v>3</v>
      </c>
      <c r="AM59" s="142">
        <f>MAX(YEAR(AM$4)-YEAR(Assumptions!$D$17)+IF(MONTH(AM$4)&lt;MONTH(Assumptions!$D$17),0,1),0)</f>
        <v>3</v>
      </c>
      <c r="AN59" s="142">
        <f>MAX(YEAR(AN$4)-YEAR(Assumptions!$D$17)+IF(MONTH(AN$4)&lt;MONTH(Assumptions!$D$17),0,1),0)</f>
        <v>3</v>
      </c>
      <c r="AO59" s="342"/>
      <c r="AP59" s="142">
        <f>MAX(YEAR(AP$4)-YEAR(Assumptions!$D$17)+IF(MONTH(AP$4)&lt;MONTH(Assumptions!$D$17),0,1),0)</f>
        <v>3</v>
      </c>
      <c r="AQ59" s="142">
        <f>MAX(YEAR(AQ$4)-YEAR(Assumptions!$D$17)+IF(MONTH(AQ$4)&lt;MONTH(Assumptions!$D$17),0,1),0)</f>
        <v>3</v>
      </c>
      <c r="AR59" s="142">
        <f>MAX(YEAR(AR$4)-YEAR(Assumptions!$D$17)+IF(MONTH(AR$4)&lt;MONTH(Assumptions!$D$17),0,1),0)</f>
        <v>4</v>
      </c>
      <c r="AS59" s="142">
        <f>MAX(YEAR(AS$4)-YEAR(Assumptions!$D$17)+IF(MONTH(AS$4)&lt;MONTH(Assumptions!$D$17),0,1),0)</f>
        <v>4</v>
      </c>
      <c r="AT59" s="142">
        <f>MAX(YEAR(AT$4)-YEAR(Assumptions!$D$17)+IF(MONTH(AT$4)&lt;MONTH(Assumptions!$D$17),0,1),0)</f>
        <v>4</v>
      </c>
      <c r="AU59" s="142">
        <f>MAX(YEAR(AU$4)-YEAR(Assumptions!$D$17)+IF(MONTH(AU$4)&lt;MONTH(Assumptions!$D$17),0,1),0)</f>
        <v>4</v>
      </c>
      <c r="AV59" s="142">
        <f>MAX(YEAR(AV$4)-YEAR(Assumptions!$D$17)+IF(MONTH(AV$4)&lt;MONTH(Assumptions!$D$17),0,1),0)</f>
        <v>4</v>
      </c>
      <c r="AW59" s="142">
        <f>MAX(YEAR(AW$4)-YEAR(Assumptions!$D$17)+IF(MONTH(AW$4)&lt;MONTH(Assumptions!$D$17),0,1),0)</f>
        <v>4</v>
      </c>
      <c r="AX59" s="142">
        <f>MAX(YEAR(AX$4)-YEAR(Assumptions!$D$17)+IF(MONTH(AX$4)&lt;MONTH(Assumptions!$D$17),0,1),0)</f>
        <v>4</v>
      </c>
      <c r="AY59" s="142">
        <f>MAX(YEAR(AY$4)-YEAR(Assumptions!$D$17)+IF(MONTH(AY$4)&lt;MONTH(Assumptions!$D$17),0,1),0)</f>
        <v>4</v>
      </c>
      <c r="AZ59" s="142">
        <f>MAX(YEAR(AZ$4)-YEAR(Assumptions!$D$17)+IF(MONTH(AZ$4)&lt;MONTH(Assumptions!$D$17),0,1),0)</f>
        <v>4</v>
      </c>
      <c r="BA59" s="142">
        <f>MAX(YEAR(BA$4)-YEAR(Assumptions!$D$17)+IF(MONTH(BA$4)&lt;MONTH(Assumptions!$D$17),0,1),0)</f>
        <v>4</v>
      </c>
      <c r="BB59" s="342"/>
      <c r="BC59" s="142">
        <f>MAX(YEAR(BC$4)-YEAR(Assumptions!$D$17)+IF(MONTH(BC$4)&lt;MONTH(Assumptions!$D$17),0,1),0)</f>
        <v>4</v>
      </c>
      <c r="BD59" s="142">
        <f>MAX(YEAR(BD$4)-YEAR(Assumptions!$D$17)+IF(MONTH(BD$4)&lt;MONTH(Assumptions!$D$17),0,1),0)</f>
        <v>4</v>
      </c>
      <c r="BE59" s="142">
        <f>MAX(YEAR(BE$4)-YEAR(Assumptions!$D$17)+IF(MONTH(BE$4)&lt;MONTH(Assumptions!$D$17),0,1),0)</f>
        <v>5</v>
      </c>
      <c r="BF59" s="142">
        <f>MAX(YEAR(BF$4)-YEAR(Assumptions!$D$17)+IF(MONTH(BF$4)&lt;MONTH(Assumptions!$D$17),0,1),0)</f>
        <v>5</v>
      </c>
      <c r="BG59" s="142">
        <f>MAX(YEAR(BG$4)-YEAR(Assumptions!$D$17)+IF(MONTH(BG$4)&lt;MONTH(Assumptions!$D$17),0,1),0)</f>
        <v>5</v>
      </c>
      <c r="BH59" s="142">
        <f>MAX(YEAR(BH$4)-YEAR(Assumptions!$D$17)+IF(MONTH(BH$4)&lt;MONTH(Assumptions!$D$17),0,1),0)</f>
        <v>5</v>
      </c>
      <c r="BI59" s="142">
        <f>MAX(YEAR(BI$4)-YEAR(Assumptions!$D$17)+IF(MONTH(BI$4)&lt;MONTH(Assumptions!$D$17),0,1),0)</f>
        <v>5</v>
      </c>
      <c r="BJ59" s="142">
        <f>MAX(YEAR(BJ$4)-YEAR(Assumptions!$D$17)+IF(MONTH(BJ$4)&lt;MONTH(Assumptions!$D$17),0,1),0)</f>
        <v>5</v>
      </c>
      <c r="BK59" s="142">
        <f>MAX(YEAR(BK$4)-YEAR(Assumptions!$D$17)+IF(MONTH(BK$4)&lt;MONTH(Assumptions!$D$17),0,1),0)</f>
        <v>5</v>
      </c>
      <c r="BL59" s="142">
        <f>MAX(YEAR(BL$4)-YEAR(Assumptions!$D$17)+IF(MONTH(BL$4)&lt;MONTH(Assumptions!$D$17),0,1),0)</f>
        <v>5</v>
      </c>
      <c r="BM59" s="142">
        <f>MAX(YEAR(BM$4)-YEAR(Assumptions!$D$17)+IF(MONTH(BM$4)&lt;MONTH(Assumptions!$D$17),0,1),0)</f>
        <v>5</v>
      </c>
      <c r="BN59" s="142">
        <f>MAX(YEAR(BN$4)-YEAR(Assumptions!$D$17)+IF(MONTH(BN$4)&lt;MONTH(Assumptions!$D$17),0,1),0)</f>
        <v>5</v>
      </c>
      <c r="BO59" s="342"/>
      <c r="BP59" s="142">
        <f>MAX(YEAR(BP$4)-YEAR(Assumptions!$D$17)+IF(MONTH(BP$4)&lt;MONTH(Assumptions!$D$17),0,1),0)</f>
        <v>5</v>
      </c>
      <c r="BQ59" s="142">
        <f>MAX(YEAR(BQ$4)-YEAR(Assumptions!$D$17)+IF(MONTH(BQ$4)&lt;MONTH(Assumptions!$D$17),0,1),0)</f>
        <v>5</v>
      </c>
      <c r="BR59" s="142">
        <f>MAX(YEAR(BR$4)-YEAR(Assumptions!$D$17)+IF(MONTH(BR$4)&lt;MONTH(Assumptions!$D$17),0,1),0)</f>
        <v>6</v>
      </c>
      <c r="BS59" s="142">
        <f>MAX(YEAR(BS$4)-YEAR(Assumptions!$D$17)+IF(MONTH(BS$4)&lt;MONTH(Assumptions!$D$17),0,1),0)</f>
        <v>6</v>
      </c>
      <c r="BT59" s="142">
        <f>MAX(YEAR(BT$4)-YEAR(Assumptions!$D$17)+IF(MONTH(BT$4)&lt;MONTH(Assumptions!$D$17),0,1),0)</f>
        <v>6</v>
      </c>
      <c r="BU59" s="142">
        <f>MAX(YEAR(BU$4)-YEAR(Assumptions!$D$17)+IF(MONTH(BU$4)&lt;MONTH(Assumptions!$D$17),0,1),0)</f>
        <v>6</v>
      </c>
      <c r="BV59" s="142">
        <f>MAX(YEAR(BV$4)-YEAR(Assumptions!$D$17)+IF(MONTH(BV$4)&lt;MONTH(Assumptions!$D$17),0,1),0)</f>
        <v>6</v>
      </c>
      <c r="BW59" s="142">
        <f>MAX(YEAR(BW$4)-YEAR(Assumptions!$D$17)+IF(MONTH(BW$4)&lt;MONTH(Assumptions!$D$17),0,1),0)</f>
        <v>6</v>
      </c>
      <c r="BX59" s="142">
        <f>MAX(YEAR(BX$4)-YEAR(Assumptions!$D$17)+IF(MONTH(BX$4)&lt;MONTH(Assumptions!$D$17),0,1),0)</f>
        <v>6</v>
      </c>
      <c r="BY59" s="142">
        <f>MAX(YEAR(BY$4)-YEAR(Assumptions!$D$17)+IF(MONTH(BY$4)&lt;MONTH(Assumptions!$D$17),0,1),0)</f>
        <v>6</v>
      </c>
      <c r="BZ59" s="142">
        <f>MAX(YEAR(BZ$4)-YEAR(Assumptions!$D$17)+IF(MONTH(BZ$4)&lt;MONTH(Assumptions!$D$17),0,1),0)</f>
        <v>6</v>
      </c>
      <c r="CA59" s="142">
        <f>MAX(YEAR(CA$4)-YEAR(Assumptions!$D$17)+IF(MONTH(CA$4)&lt;MONTH(Assumptions!$D$17),0,1),0)</f>
        <v>6</v>
      </c>
      <c r="CB59" s="342"/>
      <c r="CC59" s="142">
        <f>MAX(YEAR(CC$4)-YEAR(Assumptions!$D$17)+IF(MONTH(CC$4)&lt;MONTH(Assumptions!$D$17),0,1),0)</f>
        <v>6</v>
      </c>
      <c r="CD59" s="142">
        <f>MAX(YEAR(CD$4)-YEAR(Assumptions!$D$17)+IF(MONTH(CD$4)&lt;MONTH(Assumptions!$D$17),0,1),0)</f>
        <v>6</v>
      </c>
      <c r="CE59" s="142">
        <f>MAX(YEAR(CE$4)-YEAR(Assumptions!$D$17)+IF(MONTH(CE$4)&lt;MONTH(Assumptions!$D$17),0,1),0)</f>
        <v>7</v>
      </c>
      <c r="CF59" s="142">
        <f>MAX(YEAR(CF$4)-YEAR(Assumptions!$D$17)+IF(MONTH(CF$4)&lt;MONTH(Assumptions!$D$17),0,1),0)</f>
        <v>7</v>
      </c>
      <c r="CG59" s="142">
        <f>MAX(YEAR(CG$4)-YEAR(Assumptions!$D$17)+IF(MONTH(CG$4)&lt;MONTH(Assumptions!$D$17),0,1),0)</f>
        <v>7</v>
      </c>
      <c r="CH59" s="142">
        <f>MAX(YEAR(CH$4)-YEAR(Assumptions!$D$17)+IF(MONTH(CH$4)&lt;MONTH(Assumptions!$D$17),0,1),0)</f>
        <v>7</v>
      </c>
      <c r="CI59" s="142">
        <f>MAX(YEAR(CI$4)-YEAR(Assumptions!$D$17)+IF(MONTH(CI$4)&lt;MONTH(Assumptions!$D$17),0,1),0)</f>
        <v>7</v>
      </c>
      <c r="CJ59" s="142">
        <f>MAX(YEAR(CJ$4)-YEAR(Assumptions!$D$17)+IF(MONTH(CJ$4)&lt;MONTH(Assumptions!$D$17),0,1),0)</f>
        <v>7</v>
      </c>
      <c r="CK59" s="142">
        <f>MAX(YEAR(CK$4)-YEAR(Assumptions!$D$17)+IF(MONTH(CK$4)&lt;MONTH(Assumptions!$D$17),0,1),0)</f>
        <v>7</v>
      </c>
      <c r="CL59" s="142">
        <f>MAX(YEAR(CL$4)-YEAR(Assumptions!$D$17)+IF(MONTH(CL$4)&lt;MONTH(Assumptions!$D$17),0,1),0)</f>
        <v>7</v>
      </c>
      <c r="CM59" s="142">
        <f>MAX(YEAR(CM$4)-YEAR(Assumptions!$D$17)+IF(MONTH(CM$4)&lt;MONTH(Assumptions!$D$17),0,1),0)</f>
        <v>7</v>
      </c>
      <c r="CN59" s="142">
        <f>MAX(YEAR(CN$4)-YEAR(Assumptions!$D$17)+IF(MONTH(CN$4)&lt;MONTH(Assumptions!$D$17),0,1),0)</f>
        <v>7</v>
      </c>
      <c r="CO59" s="342"/>
      <c r="CP59" s="142">
        <f>MAX(YEAR(CP$4)-YEAR(Assumptions!$D$17)+IF(MONTH(CP$4)&lt;MONTH(Assumptions!$D$17),0,1),0)</f>
        <v>7</v>
      </c>
      <c r="CQ59" s="142">
        <f>MAX(YEAR(CQ$4)-YEAR(Assumptions!$D$17)+IF(MONTH(CQ$4)&lt;MONTH(Assumptions!$D$17),0,1),0)</f>
        <v>7</v>
      </c>
      <c r="CR59" s="142">
        <f>MAX(YEAR(CR$4)-YEAR(Assumptions!$D$17)+IF(MONTH(CR$4)&lt;MONTH(Assumptions!$D$17),0,1),0)</f>
        <v>8</v>
      </c>
      <c r="CS59" s="142">
        <f>MAX(YEAR(CS$4)-YEAR(Assumptions!$D$17)+IF(MONTH(CS$4)&lt;MONTH(Assumptions!$D$17),0,1),0)</f>
        <v>8</v>
      </c>
      <c r="CT59" s="142">
        <f>MAX(YEAR(CT$4)-YEAR(Assumptions!$D$17)+IF(MONTH(CT$4)&lt;MONTH(Assumptions!$D$17),0,1),0)</f>
        <v>8</v>
      </c>
      <c r="CU59" s="142">
        <f>MAX(YEAR(CU$4)-YEAR(Assumptions!$D$17)+IF(MONTH(CU$4)&lt;MONTH(Assumptions!$D$17),0,1),0)</f>
        <v>8</v>
      </c>
      <c r="CV59" s="142">
        <f>MAX(YEAR(CV$4)-YEAR(Assumptions!$D$17)+IF(MONTH(CV$4)&lt;MONTH(Assumptions!$D$17),0,1),0)</f>
        <v>8</v>
      </c>
      <c r="CW59" s="142">
        <f>MAX(YEAR(CW$4)-YEAR(Assumptions!$D$17)+IF(MONTH(CW$4)&lt;MONTH(Assumptions!$D$17),0,1),0)</f>
        <v>8</v>
      </c>
      <c r="CX59" s="142">
        <f>MAX(YEAR(CX$4)-YEAR(Assumptions!$D$17)+IF(MONTH(CX$4)&lt;MONTH(Assumptions!$D$17),0,1),0)</f>
        <v>8</v>
      </c>
      <c r="CY59" s="142">
        <f>MAX(YEAR(CY$4)-YEAR(Assumptions!$D$17)+IF(MONTH(CY$4)&lt;MONTH(Assumptions!$D$17),0,1),0)</f>
        <v>8</v>
      </c>
      <c r="CZ59" s="142">
        <f>MAX(YEAR(CZ$4)-YEAR(Assumptions!$D$17)+IF(MONTH(CZ$4)&lt;MONTH(Assumptions!$D$17),0,1),0)</f>
        <v>8</v>
      </c>
      <c r="DA59" s="142">
        <f>MAX(YEAR(DA$4)-YEAR(Assumptions!$D$17)+IF(MONTH(DA$4)&lt;MONTH(Assumptions!$D$17),0,1),0)</f>
        <v>8</v>
      </c>
      <c r="DB59" s="342"/>
    </row>
    <row r="60" spans="2:106" s="28" customFormat="1" outlineLevel="1">
      <c r="B60" s="149" t="str">
        <f>B14</f>
        <v>SaaS Phase</v>
      </c>
      <c r="C60" s="142">
        <f>MAX(YEAR(C$4)-YEAR(Assumptions!$D$17)+IF(MONTH(C$4)&lt;MONTH(Assumptions!$D$17),0,1)-1,0)</f>
        <v>0</v>
      </c>
      <c r="D60" s="142">
        <f>MAX(YEAR(D$4)-YEAR(Assumptions!$D$17)+IF(MONTH(D$4)&lt;MONTH(Assumptions!$D$17),0,1)-1,0)</f>
        <v>0</v>
      </c>
      <c r="E60" s="142">
        <f>MAX(YEAR(E$4)-YEAR(Assumptions!$D$17)+IF(MONTH(E$4)&lt;MONTH(Assumptions!$D$17),0,1)-1,0)</f>
        <v>0</v>
      </c>
      <c r="F60" s="142">
        <f>MAX(YEAR(F$4)-YEAR(Assumptions!$D$17)+IF(MONTH(F$4)&lt;MONTH(Assumptions!$D$17),0,1)-1,0)</f>
        <v>0</v>
      </c>
      <c r="G60" s="142">
        <f>MAX(YEAR(G$4)-YEAR(Assumptions!$D$17)+IF(MONTH(G$4)&lt;MONTH(Assumptions!$D$17),0,1)-1,0)</f>
        <v>0</v>
      </c>
      <c r="H60" s="142">
        <f>MAX(YEAR(H$4)-YEAR(Assumptions!$D$17)+IF(MONTH(H$4)&lt;MONTH(Assumptions!$D$17),0,1)-1,0)</f>
        <v>0</v>
      </c>
      <c r="I60" s="142">
        <f>MAX(YEAR(I$4)-YEAR(Assumptions!$D$17)+IF(MONTH(I$4)&lt;MONTH(Assumptions!$D$17),0,1)-1,0)</f>
        <v>0</v>
      </c>
      <c r="J60" s="142">
        <f>MAX(YEAR(J$4)-YEAR(Assumptions!$D$17)+IF(MONTH(J$4)&lt;MONTH(Assumptions!$D$17),0,1)-1,0)</f>
        <v>0</v>
      </c>
      <c r="K60" s="142">
        <f>MAX(YEAR(K$4)-YEAR(Assumptions!$D$17)+IF(MONTH(K$4)&lt;MONTH(Assumptions!$D$17),0,1)-1,0)</f>
        <v>0</v>
      </c>
      <c r="L60" s="142">
        <f>MAX(YEAR(L$4)-YEAR(Assumptions!$D$17)+IF(MONTH(L$4)&lt;MONTH(Assumptions!$D$17),0,1)-1,0)</f>
        <v>0</v>
      </c>
      <c r="M60" s="142">
        <f>MAX(YEAR(M$4)-YEAR(Assumptions!$D$17)+IF(MONTH(M$4)&lt;MONTH(Assumptions!$D$17),0,1)-1,0)</f>
        <v>0</v>
      </c>
      <c r="N60" s="142">
        <f>MAX(YEAR(N$4)-YEAR(Assumptions!$D$17)+IF(MONTH(N$4)&lt;MONTH(Assumptions!$D$17),0,1)-1,0)</f>
        <v>0</v>
      </c>
      <c r="O60" s="342"/>
      <c r="P60" s="142">
        <f>MAX(YEAR(P$4)-YEAR(Assumptions!$D$17)+IF(MONTH(P$4)&lt;MONTH(Assumptions!$D$17),0,1)-1,0)</f>
        <v>0</v>
      </c>
      <c r="Q60" s="142">
        <f>MAX(YEAR(Q$4)-YEAR(Assumptions!$D$17)+IF(MONTH(Q$4)&lt;MONTH(Assumptions!$D$17),0,1)-1,0)</f>
        <v>0</v>
      </c>
      <c r="R60" s="142">
        <f>MAX(YEAR(R$4)-YEAR(Assumptions!$D$17)+IF(MONTH(R$4)&lt;MONTH(Assumptions!$D$17),0,1)-1,0)</f>
        <v>1</v>
      </c>
      <c r="S60" s="142">
        <f>MAX(YEAR(S$4)-YEAR(Assumptions!$D$17)+IF(MONTH(S$4)&lt;MONTH(Assumptions!$D$17),0,1)-1,0)</f>
        <v>1</v>
      </c>
      <c r="T60" s="142">
        <f>MAX(YEAR(T$4)-YEAR(Assumptions!$D$17)+IF(MONTH(T$4)&lt;MONTH(Assumptions!$D$17),0,1)-1,0)</f>
        <v>1</v>
      </c>
      <c r="U60" s="142">
        <f>MAX(YEAR(U$4)-YEAR(Assumptions!$D$17)+IF(MONTH(U$4)&lt;MONTH(Assumptions!$D$17),0,1)-1,0)</f>
        <v>1</v>
      </c>
      <c r="V60" s="142">
        <f>MAX(YEAR(V$4)-YEAR(Assumptions!$D$17)+IF(MONTH(V$4)&lt;MONTH(Assumptions!$D$17),0,1)-1,0)</f>
        <v>1</v>
      </c>
      <c r="W60" s="142">
        <f>MAX(YEAR(W$4)-YEAR(Assumptions!$D$17)+IF(MONTH(W$4)&lt;MONTH(Assumptions!$D$17),0,1)-1,0)</f>
        <v>1</v>
      </c>
      <c r="X60" s="142">
        <f>MAX(YEAR(X$4)-YEAR(Assumptions!$D$17)+IF(MONTH(X$4)&lt;MONTH(Assumptions!$D$17),0,1)-1,0)</f>
        <v>1</v>
      </c>
      <c r="Y60" s="142">
        <f>MAX(YEAR(Y$4)-YEAR(Assumptions!$D$17)+IF(MONTH(Y$4)&lt;MONTH(Assumptions!$D$17),0,1)-1,0)</f>
        <v>1</v>
      </c>
      <c r="Z60" s="142">
        <f>MAX(YEAR(Z$4)-YEAR(Assumptions!$D$17)+IF(MONTH(Z$4)&lt;MONTH(Assumptions!$D$17),0,1)-1,0)</f>
        <v>1</v>
      </c>
      <c r="AA60" s="142">
        <f>MAX(YEAR(AA$4)-YEAR(Assumptions!$D$17)+IF(MONTH(AA$4)&lt;MONTH(Assumptions!$D$17),0,1)-1,0)</f>
        <v>1</v>
      </c>
      <c r="AB60" s="342"/>
      <c r="AC60" s="142">
        <f>MAX(YEAR(AC$4)-YEAR(Assumptions!$D$17)+IF(MONTH(AC$4)&lt;MONTH(Assumptions!$D$17),0,1)-1,0)</f>
        <v>1</v>
      </c>
      <c r="AD60" s="142">
        <f>MAX(YEAR(AD$4)-YEAR(Assumptions!$D$17)+IF(MONTH(AD$4)&lt;MONTH(Assumptions!$D$17),0,1)-1,0)</f>
        <v>1</v>
      </c>
      <c r="AE60" s="142">
        <f>MAX(YEAR(AE$4)-YEAR(Assumptions!$D$17)+IF(MONTH(AE$4)&lt;MONTH(Assumptions!$D$17),0,1)-1,0)</f>
        <v>2</v>
      </c>
      <c r="AF60" s="142">
        <f>MAX(YEAR(AF$4)-YEAR(Assumptions!$D$17)+IF(MONTH(AF$4)&lt;MONTH(Assumptions!$D$17),0,1)-1,0)</f>
        <v>2</v>
      </c>
      <c r="AG60" s="142">
        <f>MAX(YEAR(AG$4)-YEAR(Assumptions!$D$17)+IF(MONTH(AG$4)&lt;MONTH(Assumptions!$D$17),0,1)-1,0)</f>
        <v>2</v>
      </c>
      <c r="AH60" s="142">
        <f>MAX(YEAR(AH$4)-YEAR(Assumptions!$D$17)+IF(MONTH(AH$4)&lt;MONTH(Assumptions!$D$17),0,1)-1,0)</f>
        <v>2</v>
      </c>
      <c r="AI60" s="142">
        <f>MAX(YEAR(AI$4)-YEAR(Assumptions!$D$17)+IF(MONTH(AI$4)&lt;MONTH(Assumptions!$D$17),0,1)-1,0)</f>
        <v>2</v>
      </c>
      <c r="AJ60" s="142">
        <f>MAX(YEAR(AJ$4)-YEAR(Assumptions!$D$17)+IF(MONTH(AJ$4)&lt;MONTH(Assumptions!$D$17),0,1)-1,0)</f>
        <v>2</v>
      </c>
      <c r="AK60" s="142">
        <f>MAX(YEAR(AK$4)-YEAR(Assumptions!$D$17)+IF(MONTH(AK$4)&lt;MONTH(Assumptions!$D$17),0,1)-1,0)</f>
        <v>2</v>
      </c>
      <c r="AL60" s="142">
        <f>MAX(YEAR(AL$4)-YEAR(Assumptions!$D$17)+IF(MONTH(AL$4)&lt;MONTH(Assumptions!$D$17),0,1)-1,0)</f>
        <v>2</v>
      </c>
      <c r="AM60" s="142">
        <f>MAX(YEAR(AM$4)-YEAR(Assumptions!$D$17)+IF(MONTH(AM$4)&lt;MONTH(Assumptions!$D$17),0,1)-1,0)</f>
        <v>2</v>
      </c>
      <c r="AN60" s="142">
        <f>MAX(YEAR(AN$4)-YEAR(Assumptions!$D$17)+IF(MONTH(AN$4)&lt;MONTH(Assumptions!$D$17),0,1)-1,0)</f>
        <v>2</v>
      </c>
      <c r="AO60" s="342"/>
      <c r="AP60" s="142">
        <f>MAX(YEAR(AP$4)-YEAR(Assumptions!$D$17)+IF(MONTH(AP$4)&lt;MONTH(Assumptions!$D$17),0,1)-1,0)</f>
        <v>2</v>
      </c>
      <c r="AQ60" s="142">
        <f>MAX(YEAR(AQ$4)-YEAR(Assumptions!$D$17)+IF(MONTH(AQ$4)&lt;MONTH(Assumptions!$D$17),0,1)-1,0)</f>
        <v>2</v>
      </c>
      <c r="AR60" s="142">
        <f>MAX(YEAR(AR$4)-YEAR(Assumptions!$D$17)+IF(MONTH(AR$4)&lt;MONTH(Assumptions!$D$17),0,1)-1,0)</f>
        <v>3</v>
      </c>
      <c r="AS60" s="142">
        <f>MAX(YEAR(AS$4)-YEAR(Assumptions!$D$17)+IF(MONTH(AS$4)&lt;MONTH(Assumptions!$D$17),0,1)-1,0)</f>
        <v>3</v>
      </c>
      <c r="AT60" s="142">
        <f>MAX(YEAR(AT$4)-YEAR(Assumptions!$D$17)+IF(MONTH(AT$4)&lt;MONTH(Assumptions!$D$17),0,1)-1,0)</f>
        <v>3</v>
      </c>
      <c r="AU60" s="142">
        <f>MAX(YEAR(AU$4)-YEAR(Assumptions!$D$17)+IF(MONTH(AU$4)&lt;MONTH(Assumptions!$D$17),0,1)-1,0)</f>
        <v>3</v>
      </c>
      <c r="AV60" s="142">
        <f>MAX(YEAR(AV$4)-YEAR(Assumptions!$D$17)+IF(MONTH(AV$4)&lt;MONTH(Assumptions!$D$17),0,1)-1,0)</f>
        <v>3</v>
      </c>
      <c r="AW60" s="142">
        <f>MAX(YEAR(AW$4)-YEAR(Assumptions!$D$17)+IF(MONTH(AW$4)&lt;MONTH(Assumptions!$D$17),0,1)-1,0)</f>
        <v>3</v>
      </c>
      <c r="AX60" s="142">
        <f>MAX(YEAR(AX$4)-YEAR(Assumptions!$D$17)+IF(MONTH(AX$4)&lt;MONTH(Assumptions!$D$17),0,1)-1,0)</f>
        <v>3</v>
      </c>
      <c r="AY60" s="142">
        <f>MAX(YEAR(AY$4)-YEAR(Assumptions!$D$17)+IF(MONTH(AY$4)&lt;MONTH(Assumptions!$D$17),0,1)-1,0)</f>
        <v>3</v>
      </c>
      <c r="AZ60" s="142">
        <f>MAX(YEAR(AZ$4)-YEAR(Assumptions!$D$17)+IF(MONTH(AZ$4)&lt;MONTH(Assumptions!$D$17),0,1)-1,0)</f>
        <v>3</v>
      </c>
      <c r="BA60" s="142">
        <f>MAX(YEAR(BA$4)-YEAR(Assumptions!$D$17)+IF(MONTH(BA$4)&lt;MONTH(Assumptions!$D$17),0,1)-1,0)</f>
        <v>3</v>
      </c>
      <c r="BB60" s="342"/>
      <c r="BC60" s="142">
        <f>MAX(YEAR(BC$4)-YEAR(Assumptions!$D$17)+IF(MONTH(BC$4)&lt;MONTH(Assumptions!$D$17),0,1)-1,0)</f>
        <v>3</v>
      </c>
      <c r="BD60" s="142">
        <f>MAX(YEAR(BD$4)-YEAR(Assumptions!$D$17)+IF(MONTH(BD$4)&lt;MONTH(Assumptions!$D$17),0,1)-1,0)</f>
        <v>3</v>
      </c>
      <c r="BE60" s="142">
        <f>MAX(YEAR(BE$4)-YEAR(Assumptions!$D$17)+IF(MONTH(BE$4)&lt;MONTH(Assumptions!$D$17),0,1)-1,0)</f>
        <v>4</v>
      </c>
      <c r="BF60" s="142">
        <f>MAX(YEAR(BF$4)-YEAR(Assumptions!$D$17)+IF(MONTH(BF$4)&lt;MONTH(Assumptions!$D$17),0,1)-1,0)</f>
        <v>4</v>
      </c>
      <c r="BG60" s="142">
        <f>MAX(YEAR(BG$4)-YEAR(Assumptions!$D$17)+IF(MONTH(BG$4)&lt;MONTH(Assumptions!$D$17),0,1)-1,0)</f>
        <v>4</v>
      </c>
      <c r="BH60" s="142">
        <f>MAX(YEAR(BH$4)-YEAR(Assumptions!$D$17)+IF(MONTH(BH$4)&lt;MONTH(Assumptions!$D$17),0,1)-1,0)</f>
        <v>4</v>
      </c>
      <c r="BI60" s="142">
        <f>MAX(YEAR(BI$4)-YEAR(Assumptions!$D$17)+IF(MONTH(BI$4)&lt;MONTH(Assumptions!$D$17),0,1)-1,0)</f>
        <v>4</v>
      </c>
      <c r="BJ60" s="142">
        <f>MAX(YEAR(BJ$4)-YEAR(Assumptions!$D$17)+IF(MONTH(BJ$4)&lt;MONTH(Assumptions!$D$17),0,1)-1,0)</f>
        <v>4</v>
      </c>
      <c r="BK60" s="142">
        <f>MAX(YEAR(BK$4)-YEAR(Assumptions!$D$17)+IF(MONTH(BK$4)&lt;MONTH(Assumptions!$D$17),0,1)-1,0)</f>
        <v>4</v>
      </c>
      <c r="BL60" s="142">
        <f>MAX(YEAR(BL$4)-YEAR(Assumptions!$D$17)+IF(MONTH(BL$4)&lt;MONTH(Assumptions!$D$17),0,1)-1,0)</f>
        <v>4</v>
      </c>
      <c r="BM60" s="142">
        <f>MAX(YEAR(BM$4)-YEAR(Assumptions!$D$17)+IF(MONTH(BM$4)&lt;MONTH(Assumptions!$D$17),0,1)-1,0)</f>
        <v>4</v>
      </c>
      <c r="BN60" s="142">
        <f>MAX(YEAR(BN$4)-YEAR(Assumptions!$D$17)+IF(MONTH(BN$4)&lt;MONTH(Assumptions!$D$17),0,1)-1,0)</f>
        <v>4</v>
      </c>
      <c r="BO60" s="342"/>
      <c r="BP60" s="142">
        <f>MAX(YEAR(BP$4)-YEAR(Assumptions!$D$17)+IF(MONTH(BP$4)&lt;MONTH(Assumptions!$D$17),0,1)-1,0)</f>
        <v>4</v>
      </c>
      <c r="BQ60" s="142">
        <f>MAX(YEAR(BQ$4)-YEAR(Assumptions!$D$17)+IF(MONTH(BQ$4)&lt;MONTH(Assumptions!$D$17),0,1)-1,0)</f>
        <v>4</v>
      </c>
      <c r="BR60" s="142">
        <f>MAX(YEAR(BR$4)-YEAR(Assumptions!$D$17)+IF(MONTH(BR$4)&lt;MONTH(Assumptions!$D$17),0,1)-1,0)</f>
        <v>5</v>
      </c>
      <c r="BS60" s="142">
        <f>MAX(YEAR(BS$4)-YEAR(Assumptions!$D$17)+IF(MONTH(BS$4)&lt;MONTH(Assumptions!$D$17),0,1)-1,0)</f>
        <v>5</v>
      </c>
      <c r="BT60" s="142">
        <f>MAX(YEAR(BT$4)-YEAR(Assumptions!$D$17)+IF(MONTH(BT$4)&lt;MONTH(Assumptions!$D$17),0,1)-1,0)</f>
        <v>5</v>
      </c>
      <c r="BU60" s="142">
        <f>MAX(YEAR(BU$4)-YEAR(Assumptions!$D$17)+IF(MONTH(BU$4)&lt;MONTH(Assumptions!$D$17),0,1)-1,0)</f>
        <v>5</v>
      </c>
      <c r="BV60" s="142">
        <f>MAX(YEAR(BV$4)-YEAR(Assumptions!$D$17)+IF(MONTH(BV$4)&lt;MONTH(Assumptions!$D$17),0,1)-1,0)</f>
        <v>5</v>
      </c>
      <c r="BW60" s="142">
        <f>MAX(YEAR(BW$4)-YEAR(Assumptions!$D$17)+IF(MONTH(BW$4)&lt;MONTH(Assumptions!$D$17),0,1)-1,0)</f>
        <v>5</v>
      </c>
      <c r="BX60" s="142">
        <f>MAX(YEAR(BX$4)-YEAR(Assumptions!$D$17)+IF(MONTH(BX$4)&lt;MONTH(Assumptions!$D$17),0,1)-1,0)</f>
        <v>5</v>
      </c>
      <c r="BY60" s="142">
        <f>MAX(YEAR(BY$4)-YEAR(Assumptions!$D$17)+IF(MONTH(BY$4)&lt;MONTH(Assumptions!$D$17),0,1)-1,0)</f>
        <v>5</v>
      </c>
      <c r="BZ60" s="142">
        <f>MAX(YEAR(BZ$4)-YEAR(Assumptions!$D$17)+IF(MONTH(BZ$4)&lt;MONTH(Assumptions!$D$17),0,1)-1,0)</f>
        <v>5</v>
      </c>
      <c r="CA60" s="142">
        <f>MAX(YEAR(CA$4)-YEAR(Assumptions!$D$17)+IF(MONTH(CA$4)&lt;MONTH(Assumptions!$D$17),0,1)-1,0)</f>
        <v>5</v>
      </c>
      <c r="CB60" s="342"/>
      <c r="CC60" s="142">
        <f>MAX(YEAR(CC$4)-YEAR(Assumptions!$D$17)+IF(MONTH(CC$4)&lt;MONTH(Assumptions!$D$17),0,1)-1,0)</f>
        <v>5</v>
      </c>
      <c r="CD60" s="142">
        <f>MAX(YEAR(CD$4)-YEAR(Assumptions!$D$17)+IF(MONTH(CD$4)&lt;MONTH(Assumptions!$D$17),0,1)-1,0)</f>
        <v>5</v>
      </c>
      <c r="CE60" s="142">
        <f>MAX(YEAR(CE$4)-YEAR(Assumptions!$D$17)+IF(MONTH(CE$4)&lt;MONTH(Assumptions!$D$17),0,1)-1,0)</f>
        <v>6</v>
      </c>
      <c r="CF60" s="142">
        <f>MAX(YEAR(CF$4)-YEAR(Assumptions!$D$17)+IF(MONTH(CF$4)&lt;MONTH(Assumptions!$D$17),0,1)-1,0)</f>
        <v>6</v>
      </c>
      <c r="CG60" s="142">
        <f>MAX(YEAR(CG$4)-YEAR(Assumptions!$D$17)+IF(MONTH(CG$4)&lt;MONTH(Assumptions!$D$17),0,1)-1,0)</f>
        <v>6</v>
      </c>
      <c r="CH60" s="142">
        <f>MAX(YEAR(CH$4)-YEAR(Assumptions!$D$17)+IF(MONTH(CH$4)&lt;MONTH(Assumptions!$D$17),0,1)-1,0)</f>
        <v>6</v>
      </c>
      <c r="CI60" s="142">
        <f>MAX(YEAR(CI$4)-YEAR(Assumptions!$D$17)+IF(MONTH(CI$4)&lt;MONTH(Assumptions!$D$17),0,1)-1,0)</f>
        <v>6</v>
      </c>
      <c r="CJ60" s="142">
        <f>MAX(YEAR(CJ$4)-YEAR(Assumptions!$D$17)+IF(MONTH(CJ$4)&lt;MONTH(Assumptions!$D$17),0,1)-1,0)</f>
        <v>6</v>
      </c>
      <c r="CK60" s="142">
        <f>MAX(YEAR(CK$4)-YEAR(Assumptions!$D$17)+IF(MONTH(CK$4)&lt;MONTH(Assumptions!$D$17),0,1)-1,0)</f>
        <v>6</v>
      </c>
      <c r="CL60" s="142">
        <f>MAX(YEAR(CL$4)-YEAR(Assumptions!$D$17)+IF(MONTH(CL$4)&lt;MONTH(Assumptions!$D$17),0,1)-1,0)</f>
        <v>6</v>
      </c>
      <c r="CM60" s="142">
        <f>MAX(YEAR(CM$4)-YEAR(Assumptions!$D$17)+IF(MONTH(CM$4)&lt;MONTH(Assumptions!$D$17),0,1)-1,0)</f>
        <v>6</v>
      </c>
      <c r="CN60" s="142">
        <f>MAX(YEAR(CN$4)-YEAR(Assumptions!$D$17)+IF(MONTH(CN$4)&lt;MONTH(Assumptions!$D$17),0,1)-1,0)</f>
        <v>6</v>
      </c>
      <c r="CO60" s="342"/>
      <c r="CP60" s="142">
        <f>MAX(YEAR(CP$4)-YEAR(Assumptions!$D$17)+IF(MONTH(CP$4)&lt;MONTH(Assumptions!$D$17),0,1)-1,0)</f>
        <v>6</v>
      </c>
      <c r="CQ60" s="142">
        <f>MAX(YEAR(CQ$4)-YEAR(Assumptions!$D$17)+IF(MONTH(CQ$4)&lt;MONTH(Assumptions!$D$17),0,1)-1,0)</f>
        <v>6</v>
      </c>
      <c r="CR60" s="142">
        <f>MAX(YEAR(CR$4)-YEAR(Assumptions!$D$17)+IF(MONTH(CR$4)&lt;MONTH(Assumptions!$D$17),0,1)-1,0)</f>
        <v>7</v>
      </c>
      <c r="CS60" s="142">
        <f>MAX(YEAR(CS$4)-YEAR(Assumptions!$D$17)+IF(MONTH(CS$4)&lt;MONTH(Assumptions!$D$17),0,1)-1,0)</f>
        <v>7</v>
      </c>
      <c r="CT60" s="142">
        <f>MAX(YEAR(CT$4)-YEAR(Assumptions!$D$17)+IF(MONTH(CT$4)&lt;MONTH(Assumptions!$D$17),0,1)-1,0)</f>
        <v>7</v>
      </c>
      <c r="CU60" s="142">
        <f>MAX(YEAR(CU$4)-YEAR(Assumptions!$D$17)+IF(MONTH(CU$4)&lt;MONTH(Assumptions!$D$17),0,1)-1,0)</f>
        <v>7</v>
      </c>
      <c r="CV60" s="142">
        <f>MAX(YEAR(CV$4)-YEAR(Assumptions!$D$17)+IF(MONTH(CV$4)&lt;MONTH(Assumptions!$D$17),0,1)-1,0)</f>
        <v>7</v>
      </c>
      <c r="CW60" s="142">
        <f>MAX(YEAR(CW$4)-YEAR(Assumptions!$D$17)+IF(MONTH(CW$4)&lt;MONTH(Assumptions!$D$17),0,1)-1,0)</f>
        <v>7</v>
      </c>
      <c r="CX60" s="142">
        <f>MAX(YEAR(CX$4)-YEAR(Assumptions!$D$17)+IF(MONTH(CX$4)&lt;MONTH(Assumptions!$D$17),0,1)-1,0)</f>
        <v>7</v>
      </c>
      <c r="CY60" s="142">
        <f>MAX(YEAR(CY$4)-YEAR(Assumptions!$D$17)+IF(MONTH(CY$4)&lt;MONTH(Assumptions!$D$17),0,1)-1,0)</f>
        <v>7</v>
      </c>
      <c r="CZ60" s="142">
        <f>MAX(YEAR(CZ$4)-YEAR(Assumptions!$D$17)+IF(MONTH(CZ$4)&lt;MONTH(Assumptions!$D$17),0,1)-1,0)</f>
        <v>7</v>
      </c>
      <c r="DA60" s="142">
        <f>MAX(YEAR(DA$4)-YEAR(Assumptions!$D$17)+IF(MONTH(DA$4)&lt;MONTH(Assumptions!$D$17),0,1)-1,0)</f>
        <v>7</v>
      </c>
      <c r="DB60" s="342"/>
    </row>
    <row r="61" spans="2:106" s="28" customFormat="1" outlineLevel="1">
      <c r="B61" s="149" t="str">
        <f>B15</f>
        <v>PaaS Phase</v>
      </c>
      <c r="C61" s="142">
        <f>MAX(YEAR(C$4)-YEAR(Assumptions!$E$17)+IF(MONTH(C$4)&lt;MONTH(Assumptions!$E$17),0,1)-1,0)</f>
        <v>0</v>
      </c>
      <c r="D61" s="142">
        <f>MAX(YEAR(D$4)-YEAR(Assumptions!$E$17)+IF(MONTH(D$4)&lt;MONTH(Assumptions!$E$17),0,1)-1,0)</f>
        <v>0</v>
      </c>
      <c r="E61" s="142">
        <f>MAX(YEAR(E$4)-YEAR(Assumptions!$E$17)+IF(MONTH(E$4)&lt;MONTH(Assumptions!$E$17),0,1)-1,0)</f>
        <v>0</v>
      </c>
      <c r="F61" s="142">
        <f>MAX(YEAR(F$4)-YEAR(Assumptions!$E$17)+IF(MONTH(F$4)&lt;MONTH(Assumptions!$E$17),0,1)-1,0)</f>
        <v>0</v>
      </c>
      <c r="G61" s="142">
        <f>MAX(YEAR(G$4)-YEAR(Assumptions!$E$17)+IF(MONTH(G$4)&lt;MONTH(Assumptions!$E$17),0,1)-1,0)</f>
        <v>0</v>
      </c>
      <c r="H61" s="142">
        <f>MAX(YEAR(H$4)-YEAR(Assumptions!$E$17)+IF(MONTH(H$4)&lt;MONTH(Assumptions!$E$17),0,1)-1,0)</f>
        <v>0</v>
      </c>
      <c r="I61" s="142">
        <f>MAX(YEAR(I$4)-YEAR(Assumptions!$E$17)+IF(MONTH(I$4)&lt;MONTH(Assumptions!$E$17),0,1)-1,0)</f>
        <v>0</v>
      </c>
      <c r="J61" s="142">
        <f>MAX(YEAR(J$4)-YEAR(Assumptions!$E$17)+IF(MONTH(J$4)&lt;MONTH(Assumptions!$E$17),0,1)-1,0)</f>
        <v>0</v>
      </c>
      <c r="K61" s="142">
        <f>MAX(YEAR(K$4)-YEAR(Assumptions!$E$17)+IF(MONTH(K$4)&lt;MONTH(Assumptions!$E$17),0,1)-1,0)</f>
        <v>0</v>
      </c>
      <c r="L61" s="142">
        <f>MAX(YEAR(L$4)-YEAR(Assumptions!$E$17)+IF(MONTH(L$4)&lt;MONTH(Assumptions!$E$17),0,1)-1,0)</f>
        <v>0</v>
      </c>
      <c r="M61" s="142">
        <f>MAX(YEAR(M$4)-YEAR(Assumptions!$E$17)+IF(MONTH(M$4)&lt;MONTH(Assumptions!$E$17),0,1)-1,0)</f>
        <v>0</v>
      </c>
      <c r="N61" s="142">
        <f>MAX(YEAR(N$4)-YEAR(Assumptions!$E$17)+IF(MONTH(N$4)&lt;MONTH(Assumptions!$E$17),0,1)-1,0)</f>
        <v>0</v>
      </c>
      <c r="O61" s="342"/>
      <c r="P61" s="142">
        <f>MAX(YEAR(P$4)-YEAR(Assumptions!$E$17)+IF(MONTH(P$4)&lt;MONTH(Assumptions!$E$17),0,1)-1,0)</f>
        <v>0</v>
      </c>
      <c r="Q61" s="142">
        <f>MAX(YEAR(Q$4)-YEAR(Assumptions!$E$17)+IF(MONTH(Q$4)&lt;MONTH(Assumptions!$E$17),0,1)-1,0)</f>
        <v>0</v>
      </c>
      <c r="R61" s="142">
        <f>MAX(YEAR(R$4)-YEAR(Assumptions!$E$17)+IF(MONTH(R$4)&lt;MONTH(Assumptions!$E$17),0,1)-1,0)</f>
        <v>0</v>
      </c>
      <c r="S61" s="142">
        <f>MAX(YEAR(S$4)-YEAR(Assumptions!$E$17)+IF(MONTH(S$4)&lt;MONTH(Assumptions!$E$17),0,1)-1,0)</f>
        <v>0</v>
      </c>
      <c r="T61" s="142">
        <f>MAX(YEAR(T$4)-YEAR(Assumptions!$E$17)+IF(MONTH(T$4)&lt;MONTH(Assumptions!$E$17),0,1)-1,0)</f>
        <v>0</v>
      </c>
      <c r="U61" s="142">
        <f>MAX(YEAR(U$4)-YEAR(Assumptions!$E$17)+IF(MONTH(U$4)&lt;MONTH(Assumptions!$E$17),0,1)-1,0)</f>
        <v>0</v>
      </c>
      <c r="V61" s="142">
        <f>MAX(YEAR(V$4)-YEAR(Assumptions!$E$17)+IF(MONTH(V$4)&lt;MONTH(Assumptions!$E$17),0,1)-1,0)</f>
        <v>0</v>
      </c>
      <c r="W61" s="142">
        <f>MAX(YEAR(W$4)-YEAR(Assumptions!$E$17)+IF(MONTH(W$4)&lt;MONTH(Assumptions!$E$17),0,1)-1,0)</f>
        <v>0</v>
      </c>
      <c r="X61" s="142">
        <f>MAX(YEAR(X$4)-YEAR(Assumptions!$E$17)+IF(MONTH(X$4)&lt;MONTH(Assumptions!$E$17),0,1)-1,0)</f>
        <v>0</v>
      </c>
      <c r="Y61" s="142">
        <f>MAX(YEAR(Y$4)-YEAR(Assumptions!$E$17)+IF(MONTH(Y$4)&lt;MONTH(Assumptions!$E$17),0,1)-1,0)</f>
        <v>0</v>
      </c>
      <c r="Z61" s="142">
        <f>MAX(YEAR(Z$4)-YEAR(Assumptions!$E$17)+IF(MONTH(Z$4)&lt;MONTH(Assumptions!$E$17),0,1)-1,0)</f>
        <v>0</v>
      </c>
      <c r="AA61" s="142">
        <f>MAX(YEAR(AA$4)-YEAR(Assumptions!$E$17)+IF(MONTH(AA$4)&lt;MONTH(Assumptions!$E$17),0,1)-1,0)</f>
        <v>0</v>
      </c>
      <c r="AB61" s="342"/>
      <c r="AC61" s="142">
        <f>MAX(YEAR(AC$4)-YEAR(Assumptions!$E$17)+IF(MONTH(AC$4)&lt;MONTH(Assumptions!$E$17),0,1)-1,0)</f>
        <v>0</v>
      </c>
      <c r="AD61" s="142">
        <f>MAX(YEAR(AD$4)-YEAR(Assumptions!$E$17)+IF(MONTH(AD$4)&lt;MONTH(Assumptions!$E$17),0,1)-1,0)</f>
        <v>0</v>
      </c>
      <c r="AE61" s="142">
        <f>MAX(YEAR(AE$4)-YEAR(Assumptions!$E$17)+IF(MONTH(AE$4)&lt;MONTH(Assumptions!$E$17),0,1)-1,0)</f>
        <v>0</v>
      </c>
      <c r="AF61" s="142">
        <f>MAX(YEAR(AF$4)-YEAR(Assumptions!$E$17)+IF(MONTH(AF$4)&lt;MONTH(Assumptions!$E$17),0,1)-1,0)</f>
        <v>0</v>
      </c>
      <c r="AG61" s="142">
        <f>MAX(YEAR(AG$4)-YEAR(Assumptions!$E$17)+IF(MONTH(AG$4)&lt;MONTH(Assumptions!$E$17),0,1)-1,0)</f>
        <v>0</v>
      </c>
      <c r="AH61" s="142">
        <f>MAX(YEAR(AH$4)-YEAR(Assumptions!$E$17)+IF(MONTH(AH$4)&lt;MONTH(Assumptions!$E$17),0,1)-1,0)</f>
        <v>0</v>
      </c>
      <c r="AI61" s="142">
        <f>MAX(YEAR(AI$4)-YEAR(Assumptions!$E$17)+IF(MONTH(AI$4)&lt;MONTH(Assumptions!$E$17),0,1)-1,0)</f>
        <v>1</v>
      </c>
      <c r="AJ61" s="142">
        <f>MAX(YEAR(AJ$4)-YEAR(Assumptions!$E$17)+IF(MONTH(AJ$4)&lt;MONTH(Assumptions!$E$17),0,1)-1,0)</f>
        <v>1</v>
      </c>
      <c r="AK61" s="142">
        <f>MAX(YEAR(AK$4)-YEAR(Assumptions!$E$17)+IF(MONTH(AK$4)&lt;MONTH(Assumptions!$E$17),0,1)-1,0)</f>
        <v>1</v>
      </c>
      <c r="AL61" s="142">
        <f>MAX(YEAR(AL$4)-YEAR(Assumptions!$E$17)+IF(MONTH(AL$4)&lt;MONTH(Assumptions!$E$17),0,1)-1,0)</f>
        <v>1</v>
      </c>
      <c r="AM61" s="142">
        <f>MAX(YEAR(AM$4)-YEAR(Assumptions!$E$17)+IF(MONTH(AM$4)&lt;MONTH(Assumptions!$E$17),0,1)-1,0)</f>
        <v>1</v>
      </c>
      <c r="AN61" s="142">
        <f>MAX(YEAR(AN$4)-YEAR(Assumptions!$E$17)+IF(MONTH(AN$4)&lt;MONTH(Assumptions!$E$17),0,1)-1,0)</f>
        <v>1</v>
      </c>
      <c r="AO61" s="342"/>
      <c r="AP61" s="142">
        <f>MAX(YEAR(AP$4)-YEAR(Assumptions!$E$17)+IF(MONTH(AP$4)&lt;MONTH(Assumptions!$E$17),0,1)-1,0)</f>
        <v>1</v>
      </c>
      <c r="AQ61" s="142">
        <f>MAX(YEAR(AQ$4)-YEAR(Assumptions!$E$17)+IF(MONTH(AQ$4)&lt;MONTH(Assumptions!$E$17),0,1)-1,0)</f>
        <v>1</v>
      </c>
      <c r="AR61" s="142">
        <f>MAX(YEAR(AR$4)-YEAR(Assumptions!$E$17)+IF(MONTH(AR$4)&lt;MONTH(Assumptions!$E$17),0,1)-1,0)</f>
        <v>1</v>
      </c>
      <c r="AS61" s="142">
        <f>MAX(YEAR(AS$4)-YEAR(Assumptions!$E$17)+IF(MONTH(AS$4)&lt;MONTH(Assumptions!$E$17),0,1)-1,0)</f>
        <v>1</v>
      </c>
      <c r="AT61" s="142">
        <f>MAX(YEAR(AT$4)-YEAR(Assumptions!$E$17)+IF(MONTH(AT$4)&lt;MONTH(Assumptions!$E$17),0,1)-1,0)</f>
        <v>1</v>
      </c>
      <c r="AU61" s="142">
        <f>MAX(YEAR(AU$4)-YEAR(Assumptions!$E$17)+IF(MONTH(AU$4)&lt;MONTH(Assumptions!$E$17),0,1)-1,0)</f>
        <v>1</v>
      </c>
      <c r="AV61" s="142">
        <f>MAX(YEAR(AV$4)-YEAR(Assumptions!$E$17)+IF(MONTH(AV$4)&lt;MONTH(Assumptions!$E$17),0,1)-1,0)</f>
        <v>2</v>
      </c>
      <c r="AW61" s="142">
        <f>MAX(YEAR(AW$4)-YEAR(Assumptions!$E$17)+IF(MONTH(AW$4)&lt;MONTH(Assumptions!$E$17),0,1)-1,0)</f>
        <v>2</v>
      </c>
      <c r="AX61" s="142">
        <f>MAX(YEAR(AX$4)-YEAR(Assumptions!$E$17)+IF(MONTH(AX$4)&lt;MONTH(Assumptions!$E$17),0,1)-1,0)</f>
        <v>2</v>
      </c>
      <c r="AY61" s="142">
        <f>MAX(YEAR(AY$4)-YEAR(Assumptions!$E$17)+IF(MONTH(AY$4)&lt;MONTH(Assumptions!$E$17),0,1)-1,0)</f>
        <v>2</v>
      </c>
      <c r="AZ61" s="142">
        <f>MAX(YEAR(AZ$4)-YEAR(Assumptions!$E$17)+IF(MONTH(AZ$4)&lt;MONTH(Assumptions!$E$17),0,1)-1,0)</f>
        <v>2</v>
      </c>
      <c r="BA61" s="142">
        <f>MAX(YEAR(BA$4)-YEAR(Assumptions!$E$17)+IF(MONTH(BA$4)&lt;MONTH(Assumptions!$E$17),0,1)-1,0)</f>
        <v>2</v>
      </c>
      <c r="BB61" s="342"/>
      <c r="BC61" s="142">
        <f>MAX(YEAR(BC$4)-YEAR(Assumptions!$E$17)+IF(MONTH(BC$4)&lt;MONTH(Assumptions!$E$17),0,1)-1,0)</f>
        <v>2</v>
      </c>
      <c r="BD61" s="142">
        <f>MAX(YEAR(BD$4)-YEAR(Assumptions!$E$17)+IF(MONTH(BD$4)&lt;MONTH(Assumptions!$E$17),0,1)-1,0)</f>
        <v>2</v>
      </c>
      <c r="BE61" s="142">
        <f>MAX(YEAR(BE$4)-YEAR(Assumptions!$E$17)+IF(MONTH(BE$4)&lt;MONTH(Assumptions!$E$17),0,1)-1,0)</f>
        <v>2</v>
      </c>
      <c r="BF61" s="142">
        <f>MAX(YEAR(BF$4)-YEAR(Assumptions!$E$17)+IF(MONTH(BF$4)&lt;MONTH(Assumptions!$E$17),0,1)-1,0)</f>
        <v>2</v>
      </c>
      <c r="BG61" s="142">
        <f>MAX(YEAR(BG$4)-YEAR(Assumptions!$E$17)+IF(MONTH(BG$4)&lt;MONTH(Assumptions!$E$17),0,1)-1,0)</f>
        <v>2</v>
      </c>
      <c r="BH61" s="142">
        <f>MAX(YEAR(BH$4)-YEAR(Assumptions!$E$17)+IF(MONTH(BH$4)&lt;MONTH(Assumptions!$E$17),0,1)-1,0)</f>
        <v>2</v>
      </c>
      <c r="BI61" s="142">
        <f>MAX(YEAR(BI$4)-YEAR(Assumptions!$E$17)+IF(MONTH(BI$4)&lt;MONTH(Assumptions!$E$17),0,1)-1,0)</f>
        <v>3</v>
      </c>
      <c r="BJ61" s="142">
        <f>MAX(YEAR(BJ$4)-YEAR(Assumptions!$E$17)+IF(MONTH(BJ$4)&lt;MONTH(Assumptions!$E$17),0,1)-1,0)</f>
        <v>3</v>
      </c>
      <c r="BK61" s="142">
        <f>MAX(YEAR(BK$4)-YEAR(Assumptions!$E$17)+IF(MONTH(BK$4)&lt;MONTH(Assumptions!$E$17),0,1)-1,0)</f>
        <v>3</v>
      </c>
      <c r="BL61" s="142">
        <f>MAX(YEAR(BL$4)-YEAR(Assumptions!$E$17)+IF(MONTH(BL$4)&lt;MONTH(Assumptions!$E$17),0,1)-1,0)</f>
        <v>3</v>
      </c>
      <c r="BM61" s="142">
        <f>MAX(YEAR(BM$4)-YEAR(Assumptions!$E$17)+IF(MONTH(BM$4)&lt;MONTH(Assumptions!$E$17),0,1)-1,0)</f>
        <v>3</v>
      </c>
      <c r="BN61" s="142">
        <f>MAX(YEAR(BN$4)-YEAR(Assumptions!$E$17)+IF(MONTH(BN$4)&lt;MONTH(Assumptions!$E$17),0,1)-1,0)</f>
        <v>3</v>
      </c>
      <c r="BO61" s="342"/>
      <c r="BP61" s="142">
        <f>MAX(YEAR(BP$4)-YEAR(Assumptions!$E$17)+IF(MONTH(BP$4)&lt;MONTH(Assumptions!$E$17),0,1)-1,0)</f>
        <v>3</v>
      </c>
      <c r="BQ61" s="142">
        <f>MAX(YEAR(BQ$4)-YEAR(Assumptions!$E$17)+IF(MONTH(BQ$4)&lt;MONTH(Assumptions!$E$17),0,1)-1,0)</f>
        <v>3</v>
      </c>
      <c r="BR61" s="142">
        <f>MAX(YEAR(BR$4)-YEAR(Assumptions!$E$17)+IF(MONTH(BR$4)&lt;MONTH(Assumptions!$E$17),0,1)-1,0)</f>
        <v>3</v>
      </c>
      <c r="BS61" s="142">
        <f>MAX(YEAR(BS$4)-YEAR(Assumptions!$E$17)+IF(MONTH(BS$4)&lt;MONTH(Assumptions!$E$17),0,1)-1,0)</f>
        <v>3</v>
      </c>
      <c r="BT61" s="142">
        <f>MAX(YEAR(BT$4)-YEAR(Assumptions!$E$17)+IF(MONTH(BT$4)&lt;MONTH(Assumptions!$E$17),0,1)-1,0)</f>
        <v>3</v>
      </c>
      <c r="BU61" s="142">
        <f>MAX(YEAR(BU$4)-YEAR(Assumptions!$E$17)+IF(MONTH(BU$4)&lt;MONTH(Assumptions!$E$17),0,1)-1,0)</f>
        <v>3</v>
      </c>
      <c r="BV61" s="142">
        <f>MAX(YEAR(BV$4)-YEAR(Assumptions!$E$17)+IF(MONTH(BV$4)&lt;MONTH(Assumptions!$E$17),0,1)-1,0)</f>
        <v>4</v>
      </c>
      <c r="BW61" s="142">
        <f>MAX(YEAR(BW$4)-YEAR(Assumptions!$E$17)+IF(MONTH(BW$4)&lt;MONTH(Assumptions!$E$17),0,1)-1,0)</f>
        <v>4</v>
      </c>
      <c r="BX61" s="142">
        <f>MAX(YEAR(BX$4)-YEAR(Assumptions!$E$17)+IF(MONTH(BX$4)&lt;MONTH(Assumptions!$E$17),0,1)-1,0)</f>
        <v>4</v>
      </c>
      <c r="BY61" s="142">
        <f>MAX(YEAR(BY$4)-YEAR(Assumptions!$E$17)+IF(MONTH(BY$4)&lt;MONTH(Assumptions!$E$17),0,1)-1,0)</f>
        <v>4</v>
      </c>
      <c r="BZ61" s="142">
        <f>MAX(YEAR(BZ$4)-YEAR(Assumptions!$E$17)+IF(MONTH(BZ$4)&lt;MONTH(Assumptions!$E$17),0,1)-1,0)</f>
        <v>4</v>
      </c>
      <c r="CA61" s="142">
        <f>MAX(YEAR(CA$4)-YEAR(Assumptions!$E$17)+IF(MONTH(CA$4)&lt;MONTH(Assumptions!$E$17),0,1)-1,0)</f>
        <v>4</v>
      </c>
      <c r="CB61" s="342"/>
      <c r="CC61" s="142">
        <f>MAX(YEAR(CC$4)-YEAR(Assumptions!$E$17)+IF(MONTH(CC$4)&lt;MONTH(Assumptions!$E$17),0,1)-1,0)</f>
        <v>4</v>
      </c>
      <c r="CD61" s="142">
        <f>MAX(YEAR(CD$4)-YEAR(Assumptions!$E$17)+IF(MONTH(CD$4)&lt;MONTH(Assumptions!$E$17),0,1)-1,0)</f>
        <v>4</v>
      </c>
      <c r="CE61" s="142">
        <f>MAX(YEAR(CE$4)-YEAR(Assumptions!$E$17)+IF(MONTH(CE$4)&lt;MONTH(Assumptions!$E$17),0,1)-1,0)</f>
        <v>4</v>
      </c>
      <c r="CF61" s="142">
        <f>MAX(YEAR(CF$4)-YEAR(Assumptions!$E$17)+IF(MONTH(CF$4)&lt;MONTH(Assumptions!$E$17),0,1)-1,0)</f>
        <v>4</v>
      </c>
      <c r="CG61" s="142">
        <f>MAX(YEAR(CG$4)-YEAR(Assumptions!$E$17)+IF(MONTH(CG$4)&lt;MONTH(Assumptions!$E$17),0,1)-1,0)</f>
        <v>4</v>
      </c>
      <c r="CH61" s="142">
        <f>MAX(YEAR(CH$4)-YEAR(Assumptions!$E$17)+IF(MONTH(CH$4)&lt;MONTH(Assumptions!$E$17),0,1)-1,0)</f>
        <v>4</v>
      </c>
      <c r="CI61" s="142">
        <f>MAX(YEAR(CI$4)-YEAR(Assumptions!$E$17)+IF(MONTH(CI$4)&lt;MONTH(Assumptions!$E$17),0,1)-1,0)</f>
        <v>5</v>
      </c>
      <c r="CJ61" s="142">
        <f>MAX(YEAR(CJ$4)-YEAR(Assumptions!$E$17)+IF(MONTH(CJ$4)&lt;MONTH(Assumptions!$E$17),0,1)-1,0)</f>
        <v>5</v>
      </c>
      <c r="CK61" s="142">
        <f>MAX(YEAR(CK$4)-YEAR(Assumptions!$E$17)+IF(MONTH(CK$4)&lt;MONTH(Assumptions!$E$17),0,1)-1,0)</f>
        <v>5</v>
      </c>
      <c r="CL61" s="142">
        <f>MAX(YEAR(CL$4)-YEAR(Assumptions!$E$17)+IF(MONTH(CL$4)&lt;MONTH(Assumptions!$E$17),0,1)-1,0)</f>
        <v>5</v>
      </c>
      <c r="CM61" s="142">
        <f>MAX(YEAR(CM$4)-YEAR(Assumptions!$E$17)+IF(MONTH(CM$4)&lt;MONTH(Assumptions!$E$17),0,1)-1,0)</f>
        <v>5</v>
      </c>
      <c r="CN61" s="142">
        <f>MAX(YEAR(CN$4)-YEAR(Assumptions!$E$17)+IF(MONTH(CN$4)&lt;MONTH(Assumptions!$E$17),0,1)-1,0)</f>
        <v>5</v>
      </c>
      <c r="CO61" s="342"/>
      <c r="CP61" s="142">
        <f>MAX(YEAR(CP$4)-YEAR(Assumptions!$E$17)+IF(MONTH(CP$4)&lt;MONTH(Assumptions!$E$17),0,1)-1,0)</f>
        <v>5</v>
      </c>
      <c r="CQ61" s="142">
        <f>MAX(YEAR(CQ$4)-YEAR(Assumptions!$E$17)+IF(MONTH(CQ$4)&lt;MONTH(Assumptions!$E$17),0,1)-1,0)</f>
        <v>5</v>
      </c>
      <c r="CR61" s="142">
        <f>MAX(YEAR(CR$4)-YEAR(Assumptions!$E$17)+IF(MONTH(CR$4)&lt;MONTH(Assumptions!$E$17),0,1)-1,0)</f>
        <v>5</v>
      </c>
      <c r="CS61" s="142">
        <f>MAX(YEAR(CS$4)-YEAR(Assumptions!$E$17)+IF(MONTH(CS$4)&lt;MONTH(Assumptions!$E$17),0,1)-1,0)</f>
        <v>5</v>
      </c>
      <c r="CT61" s="142">
        <f>MAX(YEAR(CT$4)-YEAR(Assumptions!$E$17)+IF(MONTH(CT$4)&lt;MONTH(Assumptions!$E$17),0,1)-1,0)</f>
        <v>5</v>
      </c>
      <c r="CU61" s="142">
        <f>MAX(YEAR(CU$4)-YEAR(Assumptions!$E$17)+IF(MONTH(CU$4)&lt;MONTH(Assumptions!$E$17),0,1)-1,0)</f>
        <v>5</v>
      </c>
      <c r="CV61" s="142">
        <f>MAX(YEAR(CV$4)-YEAR(Assumptions!$E$17)+IF(MONTH(CV$4)&lt;MONTH(Assumptions!$E$17),0,1)-1,0)</f>
        <v>6</v>
      </c>
      <c r="CW61" s="142">
        <f>MAX(YEAR(CW$4)-YEAR(Assumptions!$E$17)+IF(MONTH(CW$4)&lt;MONTH(Assumptions!$E$17),0,1)-1,0)</f>
        <v>6</v>
      </c>
      <c r="CX61" s="142">
        <f>MAX(YEAR(CX$4)-YEAR(Assumptions!$E$17)+IF(MONTH(CX$4)&lt;MONTH(Assumptions!$E$17),0,1)-1,0)</f>
        <v>6</v>
      </c>
      <c r="CY61" s="142">
        <f>MAX(YEAR(CY$4)-YEAR(Assumptions!$E$17)+IF(MONTH(CY$4)&lt;MONTH(Assumptions!$E$17),0,1)-1,0)</f>
        <v>6</v>
      </c>
      <c r="CZ61" s="142">
        <f>MAX(YEAR(CZ$4)-YEAR(Assumptions!$E$17)+IF(MONTH(CZ$4)&lt;MONTH(Assumptions!$E$17),0,1)-1,0)</f>
        <v>6</v>
      </c>
      <c r="DA61" s="142">
        <f>MAX(YEAR(DA$4)-YEAR(Assumptions!$E$17)+IF(MONTH(DA$4)&lt;MONTH(Assumptions!$E$17),0,1)-1,0)</f>
        <v>6</v>
      </c>
      <c r="DB61" s="342"/>
    </row>
    <row r="62" spans="2:106" s="28" customFormat="1" outlineLevel="1">
      <c r="B62" s="149" t="str">
        <f>B16</f>
        <v>Baas Phase</v>
      </c>
      <c r="C62" s="142">
        <f>MAX(YEAR(C$4)-YEAR(Assumptions!$F$17)+IF(MONTH(C$4)&lt;MONTH(Assumptions!$F$17),0,1)-1,0)</f>
        <v>0</v>
      </c>
      <c r="D62" s="142">
        <f>MAX(YEAR(D$4)-YEAR(Assumptions!$F$17)+IF(MONTH(D$4)&lt;MONTH(Assumptions!$F$17),0,1)-1,0)</f>
        <v>0</v>
      </c>
      <c r="E62" s="142">
        <f>MAX(YEAR(E$4)-YEAR(Assumptions!$F$17)+IF(MONTH(E$4)&lt;MONTH(Assumptions!$F$17),0,1)-1,0)</f>
        <v>0</v>
      </c>
      <c r="F62" s="142">
        <f>MAX(YEAR(F$4)-YEAR(Assumptions!$F$17)+IF(MONTH(F$4)&lt;MONTH(Assumptions!$F$17),0,1)-1,0)</f>
        <v>0</v>
      </c>
      <c r="G62" s="142">
        <f>MAX(YEAR(G$4)-YEAR(Assumptions!$F$17)+IF(MONTH(G$4)&lt;MONTH(Assumptions!$F$17),0,1)-1,0)</f>
        <v>0</v>
      </c>
      <c r="H62" s="142">
        <f>MAX(YEAR(H$4)-YEAR(Assumptions!$F$17)+IF(MONTH(H$4)&lt;MONTH(Assumptions!$F$17),0,1)-1,0)</f>
        <v>0</v>
      </c>
      <c r="I62" s="142">
        <f>MAX(YEAR(I$4)-YEAR(Assumptions!$F$17)+IF(MONTH(I$4)&lt;MONTH(Assumptions!$F$17),0,1)-1,0)</f>
        <v>0</v>
      </c>
      <c r="J62" s="142">
        <f>MAX(YEAR(J$4)-YEAR(Assumptions!$F$17)+IF(MONTH(J$4)&lt;MONTH(Assumptions!$F$17),0,1)-1,0)</f>
        <v>0</v>
      </c>
      <c r="K62" s="142">
        <f>MAX(YEAR(K$4)-YEAR(Assumptions!$F$17)+IF(MONTH(K$4)&lt;MONTH(Assumptions!$F$17),0,1)-1,0)</f>
        <v>0</v>
      </c>
      <c r="L62" s="142">
        <f>MAX(YEAR(L$4)-YEAR(Assumptions!$F$17)+IF(MONTH(L$4)&lt;MONTH(Assumptions!$F$17),0,1)-1,0)</f>
        <v>0</v>
      </c>
      <c r="M62" s="142">
        <f>MAX(YEAR(M$4)-YEAR(Assumptions!$F$17)+IF(MONTH(M$4)&lt;MONTH(Assumptions!$F$17),0,1)-1,0)</f>
        <v>0</v>
      </c>
      <c r="N62" s="142">
        <f>MAX(YEAR(N$4)-YEAR(Assumptions!$F$17)+IF(MONTH(N$4)&lt;MONTH(Assumptions!$F$17),0,1)-1,0)</f>
        <v>0</v>
      </c>
      <c r="O62" s="342"/>
      <c r="P62" s="142">
        <f>MAX(YEAR(P$4)-YEAR(Assumptions!$F$17)+IF(MONTH(P$4)&lt;MONTH(Assumptions!$F$17),0,1)-1,0)</f>
        <v>0</v>
      </c>
      <c r="Q62" s="142">
        <f>MAX(YEAR(Q$4)-YEAR(Assumptions!$F$17)+IF(MONTH(Q$4)&lt;MONTH(Assumptions!$F$17),0,1)-1,0)</f>
        <v>0</v>
      </c>
      <c r="R62" s="142">
        <f>MAX(YEAR(R$4)-YEAR(Assumptions!$F$17)+IF(MONTH(R$4)&lt;MONTH(Assumptions!$F$17),0,1)-1,0)</f>
        <v>0</v>
      </c>
      <c r="S62" s="142">
        <f>MAX(YEAR(S$4)-YEAR(Assumptions!$F$17)+IF(MONTH(S$4)&lt;MONTH(Assumptions!$F$17),0,1)-1,0)</f>
        <v>0</v>
      </c>
      <c r="T62" s="142">
        <f>MAX(YEAR(T$4)-YEAR(Assumptions!$F$17)+IF(MONTH(T$4)&lt;MONTH(Assumptions!$F$17),0,1)-1,0)</f>
        <v>0</v>
      </c>
      <c r="U62" s="142">
        <f>MAX(YEAR(U$4)-YEAR(Assumptions!$F$17)+IF(MONTH(U$4)&lt;MONTH(Assumptions!$F$17),0,1)-1,0)</f>
        <v>0</v>
      </c>
      <c r="V62" s="142">
        <f>MAX(YEAR(V$4)-YEAR(Assumptions!$F$17)+IF(MONTH(V$4)&lt;MONTH(Assumptions!$F$17),0,1)-1,0)</f>
        <v>0</v>
      </c>
      <c r="W62" s="142">
        <f>MAX(YEAR(W$4)-YEAR(Assumptions!$F$17)+IF(MONTH(W$4)&lt;MONTH(Assumptions!$F$17),0,1)-1,0)</f>
        <v>0</v>
      </c>
      <c r="X62" s="142">
        <f>MAX(YEAR(X$4)-YEAR(Assumptions!$F$17)+IF(MONTH(X$4)&lt;MONTH(Assumptions!$F$17),0,1)-1,0)</f>
        <v>0</v>
      </c>
      <c r="Y62" s="142">
        <f>MAX(YEAR(Y$4)-YEAR(Assumptions!$F$17)+IF(MONTH(Y$4)&lt;MONTH(Assumptions!$F$17),0,1)-1,0)</f>
        <v>0</v>
      </c>
      <c r="Z62" s="142">
        <f>MAX(YEAR(Z$4)-YEAR(Assumptions!$F$17)+IF(MONTH(Z$4)&lt;MONTH(Assumptions!$F$17),0,1)-1,0)</f>
        <v>0</v>
      </c>
      <c r="AA62" s="142">
        <f>MAX(YEAR(AA$4)-YEAR(Assumptions!$F$17)+IF(MONTH(AA$4)&lt;MONTH(Assumptions!$F$17),0,1)-1,0)</f>
        <v>0</v>
      </c>
      <c r="AB62" s="342"/>
      <c r="AC62" s="142">
        <f>MAX(YEAR(AC$4)-YEAR(Assumptions!$F$17)+IF(MONTH(AC$4)&lt;MONTH(Assumptions!$F$17),0,1)-1,0)</f>
        <v>0</v>
      </c>
      <c r="AD62" s="142">
        <f>MAX(YEAR(AD$4)-YEAR(Assumptions!$F$17)+IF(MONTH(AD$4)&lt;MONTH(Assumptions!$F$17),0,1)-1,0)</f>
        <v>0</v>
      </c>
      <c r="AE62" s="142">
        <f>MAX(YEAR(AE$4)-YEAR(Assumptions!$F$17)+IF(MONTH(AE$4)&lt;MONTH(Assumptions!$F$17),0,1)-1,0)</f>
        <v>0</v>
      </c>
      <c r="AF62" s="142">
        <f>MAX(YEAR(AF$4)-YEAR(Assumptions!$F$17)+IF(MONTH(AF$4)&lt;MONTH(Assumptions!$F$17),0,1)-1,0)</f>
        <v>0</v>
      </c>
      <c r="AG62" s="142">
        <f>MAX(YEAR(AG$4)-YEAR(Assumptions!$F$17)+IF(MONTH(AG$4)&lt;MONTH(Assumptions!$F$17),0,1)-1,0)</f>
        <v>0</v>
      </c>
      <c r="AH62" s="142">
        <f>MAX(YEAR(AH$4)-YEAR(Assumptions!$F$17)+IF(MONTH(AH$4)&lt;MONTH(Assumptions!$F$17),0,1)-1,0)</f>
        <v>0</v>
      </c>
      <c r="AI62" s="142">
        <f>MAX(YEAR(AI$4)-YEAR(Assumptions!$F$17)+IF(MONTH(AI$4)&lt;MONTH(Assumptions!$F$17),0,1)-1,0)</f>
        <v>0</v>
      </c>
      <c r="AJ62" s="142">
        <f>MAX(YEAR(AJ$4)-YEAR(Assumptions!$F$17)+IF(MONTH(AJ$4)&lt;MONTH(Assumptions!$F$17),0,1)-1,0)</f>
        <v>0</v>
      </c>
      <c r="AK62" s="142">
        <f>MAX(YEAR(AK$4)-YEAR(Assumptions!$F$17)+IF(MONTH(AK$4)&lt;MONTH(Assumptions!$F$17),0,1)-1,0)</f>
        <v>0</v>
      </c>
      <c r="AL62" s="142">
        <f>MAX(YEAR(AL$4)-YEAR(Assumptions!$F$17)+IF(MONTH(AL$4)&lt;MONTH(Assumptions!$F$17),0,1)-1,0)</f>
        <v>0</v>
      </c>
      <c r="AM62" s="142">
        <f>MAX(YEAR(AM$4)-YEAR(Assumptions!$F$17)+IF(MONTH(AM$4)&lt;MONTH(Assumptions!$F$17),0,1)-1,0)</f>
        <v>0</v>
      </c>
      <c r="AN62" s="142">
        <f>MAX(YEAR(AN$4)-YEAR(Assumptions!$F$17)+IF(MONTH(AN$4)&lt;MONTH(Assumptions!$F$17),0,1)-1,0)</f>
        <v>0</v>
      </c>
      <c r="AO62" s="342"/>
      <c r="AP62" s="142">
        <f>MAX(YEAR(AP$4)-YEAR(Assumptions!$F$17)+IF(MONTH(AP$4)&lt;MONTH(Assumptions!$F$17),0,1)-1,0)</f>
        <v>0</v>
      </c>
      <c r="AQ62" s="142">
        <f>MAX(YEAR(AQ$4)-YEAR(Assumptions!$F$17)+IF(MONTH(AQ$4)&lt;MONTH(Assumptions!$F$17),0,1)-1,0)</f>
        <v>0</v>
      </c>
      <c r="AR62" s="142">
        <f>MAX(YEAR(AR$4)-YEAR(Assumptions!$F$17)+IF(MONTH(AR$4)&lt;MONTH(Assumptions!$F$17),0,1)-1,0)</f>
        <v>0</v>
      </c>
      <c r="AS62" s="142">
        <f>MAX(YEAR(AS$4)-YEAR(Assumptions!$F$17)+IF(MONTH(AS$4)&lt;MONTH(Assumptions!$F$17),0,1)-1,0)</f>
        <v>0</v>
      </c>
      <c r="AT62" s="142">
        <f>MAX(YEAR(AT$4)-YEAR(Assumptions!$F$17)+IF(MONTH(AT$4)&lt;MONTH(Assumptions!$F$17),0,1)-1,0)</f>
        <v>0</v>
      </c>
      <c r="AU62" s="142">
        <f>MAX(YEAR(AU$4)-YEAR(Assumptions!$F$17)+IF(MONTH(AU$4)&lt;MONTH(Assumptions!$F$17),0,1)-1,0)</f>
        <v>0</v>
      </c>
      <c r="AV62" s="142">
        <f>MAX(YEAR(AV$4)-YEAR(Assumptions!$F$17)+IF(MONTH(AV$4)&lt;MONTH(Assumptions!$F$17),0,1)-1,0)</f>
        <v>0</v>
      </c>
      <c r="AW62" s="142">
        <f>MAX(YEAR(AW$4)-YEAR(Assumptions!$F$17)+IF(MONTH(AW$4)&lt;MONTH(Assumptions!$F$17),0,1)-1,0)</f>
        <v>0</v>
      </c>
      <c r="AX62" s="142">
        <f>MAX(YEAR(AX$4)-YEAR(Assumptions!$F$17)+IF(MONTH(AX$4)&lt;MONTH(Assumptions!$F$17),0,1)-1,0)</f>
        <v>0</v>
      </c>
      <c r="AY62" s="142">
        <f>MAX(YEAR(AY$4)-YEAR(Assumptions!$F$17)+IF(MONTH(AY$4)&lt;MONTH(Assumptions!$F$17),0,1)-1,0)</f>
        <v>0</v>
      </c>
      <c r="AZ62" s="142">
        <f>MAX(YEAR(AZ$4)-YEAR(Assumptions!$F$17)+IF(MONTH(AZ$4)&lt;MONTH(Assumptions!$F$17),0,1)-1,0)</f>
        <v>0</v>
      </c>
      <c r="BA62" s="142">
        <f>MAX(YEAR(BA$4)-YEAR(Assumptions!$F$17)+IF(MONTH(BA$4)&lt;MONTH(Assumptions!$F$17),0,1)-1,0)</f>
        <v>0</v>
      </c>
      <c r="BB62" s="342"/>
      <c r="BC62" s="142">
        <f>MAX(YEAR(BC$4)-YEAR(Assumptions!$F$17)+IF(MONTH(BC$4)&lt;MONTH(Assumptions!$F$17),0,1)-1,0)</f>
        <v>0</v>
      </c>
      <c r="BD62" s="142">
        <f>MAX(YEAR(BD$4)-YEAR(Assumptions!$F$17)+IF(MONTH(BD$4)&lt;MONTH(Assumptions!$F$17),0,1)-1,0)</f>
        <v>0</v>
      </c>
      <c r="BE62" s="142">
        <f>MAX(YEAR(BE$4)-YEAR(Assumptions!$F$17)+IF(MONTH(BE$4)&lt;MONTH(Assumptions!$F$17),0,1)-1,0)</f>
        <v>0</v>
      </c>
      <c r="BF62" s="142">
        <f>MAX(YEAR(BF$4)-YEAR(Assumptions!$F$17)+IF(MONTH(BF$4)&lt;MONTH(Assumptions!$F$17),0,1)-1,0)</f>
        <v>0</v>
      </c>
      <c r="BG62" s="142">
        <f>MAX(YEAR(BG$4)-YEAR(Assumptions!$F$17)+IF(MONTH(BG$4)&lt;MONTH(Assumptions!$F$17),0,1)-1,0)</f>
        <v>0</v>
      </c>
      <c r="BH62" s="142">
        <f>MAX(YEAR(BH$4)-YEAR(Assumptions!$F$17)+IF(MONTH(BH$4)&lt;MONTH(Assumptions!$F$17),0,1)-1,0)</f>
        <v>0</v>
      </c>
      <c r="BI62" s="142">
        <f>MAX(YEAR(BI$4)-YEAR(Assumptions!$F$17)+IF(MONTH(BI$4)&lt;MONTH(Assumptions!$F$17),0,1)-1,0)</f>
        <v>0</v>
      </c>
      <c r="BJ62" s="142">
        <f>MAX(YEAR(BJ$4)-YEAR(Assumptions!$F$17)+IF(MONTH(BJ$4)&lt;MONTH(Assumptions!$F$17),0,1)-1,0)</f>
        <v>0</v>
      </c>
      <c r="BK62" s="142">
        <f>MAX(YEAR(BK$4)-YEAR(Assumptions!$F$17)+IF(MONTH(BK$4)&lt;MONTH(Assumptions!$F$17),0,1)-1,0)</f>
        <v>0</v>
      </c>
      <c r="BL62" s="142">
        <f>MAX(YEAR(BL$4)-YEAR(Assumptions!$F$17)+IF(MONTH(BL$4)&lt;MONTH(Assumptions!$F$17),0,1)-1,0)</f>
        <v>0</v>
      </c>
      <c r="BM62" s="142">
        <f>MAX(YEAR(BM$4)-YEAR(Assumptions!$F$17)+IF(MONTH(BM$4)&lt;MONTH(Assumptions!$F$17),0,1)-1,0)</f>
        <v>0</v>
      </c>
      <c r="BN62" s="142">
        <f>MAX(YEAR(BN$4)-YEAR(Assumptions!$F$17)+IF(MONTH(BN$4)&lt;MONTH(Assumptions!$F$17),0,1)-1,0)</f>
        <v>0</v>
      </c>
      <c r="BO62" s="342"/>
      <c r="BP62" s="142">
        <f>MAX(YEAR(BP$4)-YEAR(Assumptions!$F$17)+IF(MONTH(BP$4)&lt;MONTH(Assumptions!$F$17),0,1)-1,0)</f>
        <v>1</v>
      </c>
      <c r="BQ62" s="142">
        <f>MAX(YEAR(BQ$4)-YEAR(Assumptions!$F$17)+IF(MONTH(BQ$4)&lt;MONTH(Assumptions!$F$17),0,1)-1,0)</f>
        <v>1</v>
      </c>
      <c r="BR62" s="142">
        <f>MAX(YEAR(BR$4)-YEAR(Assumptions!$F$17)+IF(MONTH(BR$4)&lt;MONTH(Assumptions!$F$17),0,1)-1,0)</f>
        <v>1</v>
      </c>
      <c r="BS62" s="142">
        <f>MAX(YEAR(BS$4)-YEAR(Assumptions!$F$17)+IF(MONTH(BS$4)&lt;MONTH(Assumptions!$F$17),0,1)-1,0)</f>
        <v>1</v>
      </c>
      <c r="BT62" s="142">
        <f>MAX(YEAR(BT$4)-YEAR(Assumptions!$F$17)+IF(MONTH(BT$4)&lt;MONTH(Assumptions!$F$17),0,1)-1,0)</f>
        <v>1</v>
      </c>
      <c r="BU62" s="142">
        <f>MAX(YEAR(BU$4)-YEAR(Assumptions!$F$17)+IF(MONTH(BU$4)&lt;MONTH(Assumptions!$F$17),0,1)-1,0)</f>
        <v>1</v>
      </c>
      <c r="BV62" s="142">
        <f>MAX(YEAR(BV$4)-YEAR(Assumptions!$F$17)+IF(MONTH(BV$4)&lt;MONTH(Assumptions!$F$17),0,1)-1,0)</f>
        <v>1</v>
      </c>
      <c r="BW62" s="142">
        <f>MAX(YEAR(BW$4)-YEAR(Assumptions!$F$17)+IF(MONTH(BW$4)&lt;MONTH(Assumptions!$F$17),0,1)-1,0)</f>
        <v>1</v>
      </c>
      <c r="BX62" s="142">
        <f>MAX(YEAR(BX$4)-YEAR(Assumptions!$F$17)+IF(MONTH(BX$4)&lt;MONTH(Assumptions!$F$17),0,1)-1,0)</f>
        <v>1</v>
      </c>
      <c r="BY62" s="142">
        <f>MAX(YEAR(BY$4)-YEAR(Assumptions!$F$17)+IF(MONTH(BY$4)&lt;MONTH(Assumptions!$F$17),0,1)-1,0)</f>
        <v>1</v>
      </c>
      <c r="BZ62" s="142">
        <f>MAX(YEAR(BZ$4)-YEAR(Assumptions!$F$17)+IF(MONTH(BZ$4)&lt;MONTH(Assumptions!$F$17),0,1)-1,0)</f>
        <v>1</v>
      </c>
      <c r="CA62" s="142">
        <f>MAX(YEAR(CA$4)-YEAR(Assumptions!$F$17)+IF(MONTH(CA$4)&lt;MONTH(Assumptions!$F$17),0,1)-1,0)</f>
        <v>1</v>
      </c>
      <c r="CB62" s="342"/>
      <c r="CC62" s="142">
        <f>MAX(YEAR(CC$4)-YEAR(Assumptions!$F$17)+IF(MONTH(CC$4)&lt;MONTH(Assumptions!$F$17),0,1)-1,0)</f>
        <v>2</v>
      </c>
      <c r="CD62" s="142">
        <f>MAX(YEAR(CD$4)-YEAR(Assumptions!$F$17)+IF(MONTH(CD$4)&lt;MONTH(Assumptions!$F$17),0,1)-1,0)</f>
        <v>2</v>
      </c>
      <c r="CE62" s="142">
        <f>MAX(YEAR(CE$4)-YEAR(Assumptions!$F$17)+IF(MONTH(CE$4)&lt;MONTH(Assumptions!$F$17),0,1)-1,0)</f>
        <v>2</v>
      </c>
      <c r="CF62" s="142">
        <f>MAX(YEAR(CF$4)-YEAR(Assumptions!$F$17)+IF(MONTH(CF$4)&lt;MONTH(Assumptions!$F$17),0,1)-1,0)</f>
        <v>2</v>
      </c>
      <c r="CG62" s="142">
        <f>MAX(YEAR(CG$4)-YEAR(Assumptions!$F$17)+IF(MONTH(CG$4)&lt;MONTH(Assumptions!$F$17),0,1)-1,0)</f>
        <v>2</v>
      </c>
      <c r="CH62" s="142">
        <f>MAX(YEAR(CH$4)-YEAR(Assumptions!$F$17)+IF(MONTH(CH$4)&lt;MONTH(Assumptions!$F$17),0,1)-1,0)</f>
        <v>2</v>
      </c>
      <c r="CI62" s="142">
        <f>MAX(YEAR(CI$4)-YEAR(Assumptions!$F$17)+IF(MONTH(CI$4)&lt;MONTH(Assumptions!$F$17),0,1)-1,0)</f>
        <v>2</v>
      </c>
      <c r="CJ62" s="142">
        <f>MAX(YEAR(CJ$4)-YEAR(Assumptions!$F$17)+IF(MONTH(CJ$4)&lt;MONTH(Assumptions!$F$17),0,1)-1,0)</f>
        <v>2</v>
      </c>
      <c r="CK62" s="142">
        <f>MAX(YEAR(CK$4)-YEAR(Assumptions!$F$17)+IF(MONTH(CK$4)&lt;MONTH(Assumptions!$F$17),0,1)-1,0)</f>
        <v>2</v>
      </c>
      <c r="CL62" s="142">
        <f>MAX(YEAR(CL$4)-YEAR(Assumptions!$F$17)+IF(MONTH(CL$4)&lt;MONTH(Assumptions!$F$17),0,1)-1,0)</f>
        <v>2</v>
      </c>
      <c r="CM62" s="142">
        <f>MAX(YEAR(CM$4)-YEAR(Assumptions!$F$17)+IF(MONTH(CM$4)&lt;MONTH(Assumptions!$F$17),0,1)-1,0)</f>
        <v>2</v>
      </c>
      <c r="CN62" s="142">
        <f>MAX(YEAR(CN$4)-YEAR(Assumptions!$F$17)+IF(MONTH(CN$4)&lt;MONTH(Assumptions!$F$17),0,1)-1,0)</f>
        <v>2</v>
      </c>
      <c r="CO62" s="342"/>
      <c r="CP62" s="142">
        <f>MAX(YEAR(CP$4)-YEAR(Assumptions!$F$17)+IF(MONTH(CP$4)&lt;MONTH(Assumptions!$F$17),0,1)-1,0)</f>
        <v>3</v>
      </c>
      <c r="CQ62" s="142">
        <f>MAX(YEAR(CQ$4)-YEAR(Assumptions!$F$17)+IF(MONTH(CQ$4)&lt;MONTH(Assumptions!$F$17),0,1)-1,0)</f>
        <v>3</v>
      </c>
      <c r="CR62" s="142">
        <f>MAX(YEAR(CR$4)-YEAR(Assumptions!$F$17)+IF(MONTH(CR$4)&lt;MONTH(Assumptions!$F$17),0,1)-1,0)</f>
        <v>3</v>
      </c>
      <c r="CS62" s="142">
        <f>MAX(YEAR(CS$4)-YEAR(Assumptions!$F$17)+IF(MONTH(CS$4)&lt;MONTH(Assumptions!$F$17),0,1)-1,0)</f>
        <v>3</v>
      </c>
      <c r="CT62" s="142">
        <f>MAX(YEAR(CT$4)-YEAR(Assumptions!$F$17)+IF(MONTH(CT$4)&lt;MONTH(Assumptions!$F$17),0,1)-1,0)</f>
        <v>3</v>
      </c>
      <c r="CU62" s="142">
        <f>MAX(YEAR(CU$4)-YEAR(Assumptions!$F$17)+IF(MONTH(CU$4)&lt;MONTH(Assumptions!$F$17),0,1)-1,0)</f>
        <v>3</v>
      </c>
      <c r="CV62" s="142">
        <f>MAX(YEAR(CV$4)-YEAR(Assumptions!$F$17)+IF(MONTH(CV$4)&lt;MONTH(Assumptions!$F$17),0,1)-1,0)</f>
        <v>3</v>
      </c>
      <c r="CW62" s="142">
        <f>MAX(YEAR(CW$4)-YEAR(Assumptions!$F$17)+IF(MONTH(CW$4)&lt;MONTH(Assumptions!$F$17),0,1)-1,0)</f>
        <v>3</v>
      </c>
      <c r="CX62" s="142">
        <f>MAX(YEAR(CX$4)-YEAR(Assumptions!$F$17)+IF(MONTH(CX$4)&lt;MONTH(Assumptions!$F$17),0,1)-1,0)</f>
        <v>3</v>
      </c>
      <c r="CY62" s="142">
        <f>MAX(YEAR(CY$4)-YEAR(Assumptions!$F$17)+IF(MONTH(CY$4)&lt;MONTH(Assumptions!$F$17),0,1)-1,0)</f>
        <v>3</v>
      </c>
      <c r="CZ62" s="142">
        <f>MAX(YEAR(CZ$4)-YEAR(Assumptions!$F$17)+IF(MONTH(CZ$4)&lt;MONTH(Assumptions!$F$17),0,1)-1,0)</f>
        <v>3</v>
      </c>
      <c r="DA62" s="142">
        <f>MAX(YEAR(DA$4)-YEAR(Assumptions!$F$17)+IF(MONTH(DA$4)&lt;MONTH(Assumptions!$F$17),0,1)-1,0)</f>
        <v>3</v>
      </c>
      <c r="DB62" s="342"/>
    </row>
    <row r="63" spans="2:106" s="28" customFormat="1" outlineLevel="1">
      <c r="B63" s="151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55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55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55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55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  <c r="BM63" s="143"/>
      <c r="BN63" s="143"/>
      <c r="BO63" s="155"/>
      <c r="BP63" s="143"/>
      <c r="BQ63" s="143"/>
      <c r="BR63" s="143"/>
      <c r="BS63" s="143"/>
      <c r="BT63" s="143"/>
      <c r="BU63" s="143"/>
      <c r="BV63" s="143"/>
      <c r="BW63" s="143"/>
      <c r="BX63" s="143"/>
      <c r="BY63" s="143"/>
      <c r="BZ63" s="143"/>
      <c r="CA63" s="143"/>
      <c r="CB63" s="155"/>
      <c r="CC63" s="143"/>
      <c r="CD63" s="143"/>
      <c r="CE63" s="143"/>
      <c r="CF63" s="143"/>
      <c r="CG63" s="143"/>
      <c r="CH63" s="143"/>
      <c r="CI63" s="143"/>
      <c r="CJ63" s="143"/>
      <c r="CK63" s="143"/>
      <c r="CL63" s="143"/>
      <c r="CM63" s="143"/>
      <c r="CN63" s="143"/>
      <c r="CO63" s="155"/>
      <c r="CP63" s="143"/>
      <c r="CQ63" s="143"/>
      <c r="CR63" s="143"/>
      <c r="CS63" s="143"/>
      <c r="CT63" s="143"/>
      <c r="CU63" s="143"/>
      <c r="CV63" s="143"/>
      <c r="CW63" s="143"/>
      <c r="CX63" s="143"/>
      <c r="CY63" s="143"/>
      <c r="CZ63" s="143"/>
      <c r="DA63" s="143"/>
      <c r="DB63" s="155"/>
    </row>
    <row r="64" spans="2:106" outlineLevel="1"/>
    <row r="65" spans="2:106" s="28" customFormat="1" outlineLevel="1">
      <c r="B65" s="212" t="s">
        <v>185</v>
      </c>
      <c r="C65" s="388"/>
      <c r="D65" s="388"/>
      <c r="E65" s="388"/>
      <c r="F65" s="388"/>
      <c r="G65" s="388"/>
      <c r="H65" s="388"/>
      <c r="I65" s="388"/>
      <c r="J65" s="388"/>
      <c r="K65" s="388"/>
      <c r="L65" s="388"/>
      <c r="M65" s="388"/>
      <c r="N65" s="388"/>
      <c r="O65" s="387"/>
      <c r="P65" s="388"/>
      <c r="Q65" s="388"/>
      <c r="R65" s="388"/>
      <c r="S65" s="388"/>
      <c r="T65" s="388"/>
      <c r="U65" s="388"/>
      <c r="V65" s="388"/>
      <c r="W65" s="388"/>
      <c r="X65" s="388"/>
      <c r="Y65" s="388"/>
      <c r="Z65" s="388"/>
      <c r="AA65" s="388"/>
      <c r="AB65" s="387"/>
      <c r="AC65" s="388"/>
      <c r="AD65" s="388"/>
      <c r="AE65" s="388"/>
      <c r="AF65" s="388"/>
      <c r="AG65" s="388"/>
      <c r="AH65" s="388"/>
      <c r="AI65" s="388"/>
      <c r="AJ65" s="388"/>
      <c r="AK65" s="388"/>
      <c r="AL65" s="388"/>
      <c r="AM65" s="388"/>
      <c r="AN65" s="388"/>
      <c r="AO65" s="387"/>
      <c r="AP65" s="388"/>
      <c r="AQ65" s="388"/>
      <c r="AR65" s="388"/>
      <c r="AS65" s="388"/>
      <c r="AT65" s="388"/>
      <c r="AU65" s="388"/>
      <c r="AV65" s="388"/>
      <c r="AW65" s="388"/>
      <c r="AX65" s="388"/>
      <c r="AY65" s="388"/>
      <c r="AZ65" s="388"/>
      <c r="BA65" s="388"/>
      <c r="BB65" s="387"/>
      <c r="BC65" s="388"/>
      <c r="BD65" s="388"/>
      <c r="BE65" s="388"/>
      <c r="BF65" s="388"/>
      <c r="BG65" s="388"/>
      <c r="BH65" s="388"/>
      <c r="BI65" s="388"/>
      <c r="BJ65" s="388"/>
      <c r="BK65" s="388"/>
      <c r="BL65" s="388"/>
      <c r="BM65" s="388"/>
      <c r="BN65" s="388"/>
      <c r="BO65" s="387"/>
      <c r="BP65" s="388"/>
      <c r="BQ65" s="388"/>
      <c r="BR65" s="388"/>
      <c r="BS65" s="388"/>
      <c r="BT65" s="388"/>
      <c r="BU65" s="388"/>
      <c r="BV65" s="388"/>
      <c r="BW65" s="388"/>
      <c r="BX65" s="388"/>
      <c r="BY65" s="388"/>
      <c r="BZ65" s="388"/>
      <c r="CA65" s="388"/>
      <c r="CB65" s="387"/>
      <c r="CC65" s="388"/>
      <c r="CD65" s="388"/>
      <c r="CE65" s="388"/>
      <c r="CF65" s="388"/>
      <c r="CG65" s="388"/>
      <c r="CH65" s="388"/>
      <c r="CI65" s="388"/>
      <c r="CJ65" s="388"/>
      <c r="CK65" s="388"/>
      <c r="CL65" s="388"/>
      <c r="CM65" s="388"/>
      <c r="CN65" s="388"/>
      <c r="CO65" s="387"/>
      <c r="CP65" s="388"/>
      <c r="CQ65" s="388"/>
      <c r="CR65" s="388"/>
      <c r="CS65" s="388"/>
      <c r="CT65" s="388"/>
      <c r="CU65" s="388"/>
      <c r="CV65" s="388"/>
      <c r="CW65" s="388"/>
      <c r="CX65" s="388"/>
      <c r="CY65" s="388"/>
      <c r="CZ65" s="388"/>
      <c r="DA65" s="388"/>
      <c r="DB65" s="387"/>
    </row>
    <row r="66" spans="2:106" s="28" customFormat="1" outlineLevel="1">
      <c r="B66" s="149" t="str">
        <f>B60</f>
        <v>SaaS Phase</v>
      </c>
      <c r="C66" s="142">
        <f>IF(AND(C$4&gt;=Assumptions!$D$17,C$4&lt;Assumptions!$E$17),1,0)</f>
        <v>0</v>
      </c>
      <c r="D66" s="142">
        <f>IF(AND(D$4&gt;=Assumptions!$D$17,D$4&lt;Assumptions!$E$17),1,0)</f>
        <v>0</v>
      </c>
      <c r="E66" s="142">
        <f>IF(AND(E$4&gt;=Assumptions!$D$17,E$4&lt;Assumptions!$E$17),1,0)</f>
        <v>1</v>
      </c>
      <c r="F66" s="142">
        <f>IF(AND(F$4&gt;=Assumptions!$D$17,F$4&lt;Assumptions!$E$17),1,0)</f>
        <v>1</v>
      </c>
      <c r="G66" s="142">
        <f>IF(AND(G$4&gt;=Assumptions!$D$17,G$4&lt;Assumptions!$E$17),1,0)</f>
        <v>1</v>
      </c>
      <c r="H66" s="142">
        <f>IF(AND(H$4&gt;=Assumptions!$D$17,H$4&lt;Assumptions!$E$17),1,0)</f>
        <v>1</v>
      </c>
      <c r="I66" s="142">
        <f>IF(AND(I$4&gt;=Assumptions!$D$17,I$4&lt;Assumptions!$E$17),1,0)</f>
        <v>1</v>
      </c>
      <c r="J66" s="142">
        <f>IF(AND(J$4&gt;=Assumptions!$D$17,J$4&lt;Assumptions!$E$17),1,0)</f>
        <v>1</v>
      </c>
      <c r="K66" s="142">
        <f>IF(AND(K$4&gt;=Assumptions!$D$17,K$4&lt;Assumptions!$E$17),1,0)</f>
        <v>1</v>
      </c>
      <c r="L66" s="142">
        <f>IF(AND(L$4&gt;=Assumptions!$D$17,L$4&lt;Assumptions!$E$17),1,0)</f>
        <v>1</v>
      </c>
      <c r="M66" s="142">
        <f>IF(AND(M$4&gt;=Assumptions!$D$17,M$4&lt;Assumptions!$E$17),1,0)</f>
        <v>1</v>
      </c>
      <c r="N66" s="142">
        <f>IF(AND(N$4&gt;=Assumptions!$D$17,N$4&lt;Assumptions!$E$17),1,0)</f>
        <v>1</v>
      </c>
      <c r="O66" s="342"/>
      <c r="P66" s="142">
        <f>IF(AND(P$4&gt;=Assumptions!$D$17,P$4&lt;Assumptions!$E$17),1,0)</f>
        <v>1</v>
      </c>
      <c r="Q66" s="142">
        <f>IF(AND(Q$4&gt;=Assumptions!$D$17,Q$4&lt;Assumptions!$E$17),1,0)</f>
        <v>1</v>
      </c>
      <c r="R66" s="142">
        <f>IF(AND(R$4&gt;=Assumptions!$D$17,R$4&lt;Assumptions!$E$17),1,0)</f>
        <v>1</v>
      </c>
      <c r="S66" s="142">
        <f>IF(AND(S$4&gt;=Assumptions!$D$17,S$4&lt;Assumptions!$E$17),1,0)</f>
        <v>1</v>
      </c>
      <c r="T66" s="142">
        <f>IF(AND(T$4&gt;=Assumptions!$D$17,T$4&lt;Assumptions!$E$17),1,0)</f>
        <v>1</v>
      </c>
      <c r="U66" s="142">
        <f>IF(AND(U$4&gt;=Assumptions!$D$17,U$4&lt;Assumptions!$E$17),1,0)</f>
        <v>1</v>
      </c>
      <c r="V66" s="142">
        <f>IF(AND(V$4&gt;=Assumptions!$D$17,V$4&lt;Assumptions!$E$17),1,0)</f>
        <v>0</v>
      </c>
      <c r="W66" s="142">
        <f>IF(AND(W$4&gt;=Assumptions!$D$17,W$4&lt;Assumptions!$E$17),1,0)</f>
        <v>0</v>
      </c>
      <c r="X66" s="142">
        <f>IF(AND(X$4&gt;=Assumptions!$D$17,X$4&lt;Assumptions!$E$17),1,0)</f>
        <v>0</v>
      </c>
      <c r="Y66" s="142">
        <f>IF(AND(Y$4&gt;=Assumptions!$D$17,Y$4&lt;Assumptions!$E$17),1,0)</f>
        <v>0</v>
      </c>
      <c r="Z66" s="142">
        <f>IF(AND(Z$4&gt;=Assumptions!$D$17,Z$4&lt;Assumptions!$E$17),1,0)</f>
        <v>0</v>
      </c>
      <c r="AA66" s="142">
        <f>IF(AND(AA$4&gt;=Assumptions!$D$17,AA$4&lt;Assumptions!$E$17),1,0)</f>
        <v>0</v>
      </c>
      <c r="AB66" s="342"/>
      <c r="AC66" s="142">
        <f>IF(AND(AC$4&gt;=Assumptions!$D$17,AC$4&lt;Assumptions!$E$17),1,0)</f>
        <v>0</v>
      </c>
      <c r="AD66" s="142">
        <f>IF(AND(AD$4&gt;=Assumptions!$D$17,AD$4&lt;Assumptions!$E$17),1,0)</f>
        <v>0</v>
      </c>
      <c r="AE66" s="142">
        <f>IF(AND(AE$4&gt;=Assumptions!$D$17,AE$4&lt;Assumptions!$E$17),1,0)</f>
        <v>0</v>
      </c>
      <c r="AF66" s="142">
        <f>IF(AND(AF$4&gt;=Assumptions!$D$17,AF$4&lt;Assumptions!$E$17),1,0)</f>
        <v>0</v>
      </c>
      <c r="AG66" s="142">
        <f>IF(AND(AG$4&gt;=Assumptions!$D$17,AG$4&lt;Assumptions!$E$17),1,0)</f>
        <v>0</v>
      </c>
      <c r="AH66" s="142">
        <f>IF(AND(AH$4&gt;=Assumptions!$D$17,AH$4&lt;Assumptions!$E$17),1,0)</f>
        <v>0</v>
      </c>
      <c r="AI66" s="142">
        <f>IF(AND(AI$4&gt;=Assumptions!$D$17,AI$4&lt;Assumptions!$E$17),1,0)</f>
        <v>0</v>
      </c>
      <c r="AJ66" s="142">
        <f>IF(AND(AJ$4&gt;=Assumptions!$D$17,AJ$4&lt;Assumptions!$E$17),1,0)</f>
        <v>0</v>
      </c>
      <c r="AK66" s="142">
        <f>IF(AND(AK$4&gt;=Assumptions!$D$17,AK$4&lt;Assumptions!$E$17),1,0)</f>
        <v>0</v>
      </c>
      <c r="AL66" s="142">
        <f>IF(AND(AL$4&gt;=Assumptions!$D$17,AL$4&lt;Assumptions!$E$17),1,0)</f>
        <v>0</v>
      </c>
      <c r="AM66" s="142">
        <f>IF(AND(AM$4&gt;=Assumptions!$D$17,AM$4&lt;Assumptions!$E$17),1,0)</f>
        <v>0</v>
      </c>
      <c r="AN66" s="142">
        <f>IF(AND(AN$4&gt;=Assumptions!$D$17,AN$4&lt;Assumptions!$E$17),1,0)</f>
        <v>0</v>
      </c>
      <c r="AO66" s="342"/>
      <c r="AP66" s="142">
        <f>IF(AND(AP$4&gt;=Assumptions!$D$17,AP$4&lt;Assumptions!$E$17),1,0)</f>
        <v>0</v>
      </c>
      <c r="AQ66" s="142">
        <f>IF(AND(AQ$4&gt;=Assumptions!$D$17,AQ$4&lt;Assumptions!$E$17),1,0)</f>
        <v>0</v>
      </c>
      <c r="AR66" s="142">
        <f>IF(AND(AR$4&gt;=Assumptions!$D$17,AR$4&lt;Assumptions!$E$17),1,0)</f>
        <v>0</v>
      </c>
      <c r="AS66" s="142">
        <f>IF(AND(AS$4&gt;=Assumptions!$D$17,AS$4&lt;Assumptions!$E$17),1,0)</f>
        <v>0</v>
      </c>
      <c r="AT66" s="142">
        <f>IF(AND(AT$4&gt;=Assumptions!$D$17,AT$4&lt;Assumptions!$E$17),1,0)</f>
        <v>0</v>
      </c>
      <c r="AU66" s="142">
        <f>IF(AND(AU$4&gt;=Assumptions!$D$17,AU$4&lt;Assumptions!$E$17),1,0)</f>
        <v>0</v>
      </c>
      <c r="AV66" s="142">
        <f>IF(AND(AV$4&gt;=Assumptions!$D$17,AV$4&lt;Assumptions!$E$17),1,0)</f>
        <v>0</v>
      </c>
      <c r="AW66" s="142">
        <f>IF(AND(AW$4&gt;=Assumptions!$D$17,AW$4&lt;Assumptions!$E$17),1,0)</f>
        <v>0</v>
      </c>
      <c r="AX66" s="142">
        <f>IF(AND(AX$4&gt;=Assumptions!$D$17,AX$4&lt;Assumptions!$E$17),1,0)</f>
        <v>0</v>
      </c>
      <c r="AY66" s="142">
        <f>IF(AND(AY$4&gt;=Assumptions!$D$17,AY$4&lt;Assumptions!$E$17),1,0)</f>
        <v>0</v>
      </c>
      <c r="AZ66" s="142">
        <f>IF(AND(AZ$4&gt;=Assumptions!$D$17,AZ$4&lt;Assumptions!$E$17),1,0)</f>
        <v>0</v>
      </c>
      <c r="BA66" s="142">
        <f>IF(AND(BA$4&gt;=Assumptions!$D$17,BA$4&lt;Assumptions!$E$17),1,0)</f>
        <v>0</v>
      </c>
      <c r="BB66" s="342"/>
      <c r="BC66" s="142">
        <f>IF(AND(BC$4&gt;=Assumptions!$D$17,BC$4&lt;Assumptions!$E$17),1,0)</f>
        <v>0</v>
      </c>
      <c r="BD66" s="142">
        <f>IF(AND(BD$4&gt;=Assumptions!$D$17,BD$4&lt;Assumptions!$E$17),1,0)</f>
        <v>0</v>
      </c>
      <c r="BE66" s="142">
        <f>IF(AND(BE$4&gt;=Assumptions!$D$17,BE$4&lt;Assumptions!$E$17),1,0)</f>
        <v>0</v>
      </c>
      <c r="BF66" s="142">
        <f>IF(AND(BF$4&gt;=Assumptions!$D$17,BF$4&lt;Assumptions!$E$17),1,0)</f>
        <v>0</v>
      </c>
      <c r="BG66" s="142">
        <f>IF(AND(BG$4&gt;=Assumptions!$D$17,BG$4&lt;Assumptions!$E$17),1,0)</f>
        <v>0</v>
      </c>
      <c r="BH66" s="142">
        <f>IF(AND(BH$4&gt;=Assumptions!$D$17,BH$4&lt;Assumptions!$E$17),1,0)</f>
        <v>0</v>
      </c>
      <c r="BI66" s="142">
        <f>IF(AND(BI$4&gt;=Assumptions!$D$17,BI$4&lt;Assumptions!$E$17),1,0)</f>
        <v>0</v>
      </c>
      <c r="BJ66" s="142">
        <f>IF(AND(BJ$4&gt;=Assumptions!$D$17,BJ$4&lt;Assumptions!$E$17),1,0)</f>
        <v>0</v>
      </c>
      <c r="BK66" s="142">
        <f>IF(AND(BK$4&gt;=Assumptions!$D$17,BK$4&lt;Assumptions!$E$17),1,0)</f>
        <v>0</v>
      </c>
      <c r="BL66" s="142">
        <f>IF(AND(BL$4&gt;=Assumptions!$D$17,BL$4&lt;Assumptions!$E$17),1,0)</f>
        <v>0</v>
      </c>
      <c r="BM66" s="142">
        <f>IF(AND(BM$4&gt;=Assumptions!$D$17,BM$4&lt;Assumptions!$E$17),1,0)</f>
        <v>0</v>
      </c>
      <c r="BN66" s="142">
        <f>IF(AND(BN$4&gt;=Assumptions!$D$17,BN$4&lt;Assumptions!$E$17),1,0)</f>
        <v>0</v>
      </c>
      <c r="BO66" s="342"/>
      <c r="BP66" s="142">
        <f>IF(AND(BP$4&gt;=Assumptions!$D$17,BP$4&lt;Assumptions!$E$17),1,0)</f>
        <v>0</v>
      </c>
      <c r="BQ66" s="142">
        <f>IF(AND(BQ$4&gt;=Assumptions!$D$17,BQ$4&lt;Assumptions!$E$17),1,0)</f>
        <v>0</v>
      </c>
      <c r="BR66" s="142">
        <f>IF(AND(BR$4&gt;=Assumptions!$D$17,BR$4&lt;Assumptions!$E$17),1,0)</f>
        <v>0</v>
      </c>
      <c r="BS66" s="142">
        <f>IF(AND(BS$4&gt;=Assumptions!$D$17,BS$4&lt;Assumptions!$E$17),1,0)</f>
        <v>0</v>
      </c>
      <c r="BT66" s="142">
        <f>IF(AND(BT$4&gt;=Assumptions!$D$17,BT$4&lt;Assumptions!$E$17),1,0)</f>
        <v>0</v>
      </c>
      <c r="BU66" s="142">
        <f>IF(AND(BU$4&gt;=Assumptions!$D$17,BU$4&lt;Assumptions!$E$17),1,0)</f>
        <v>0</v>
      </c>
      <c r="BV66" s="142">
        <f>IF(AND(BV$4&gt;=Assumptions!$D$17,BV$4&lt;Assumptions!$E$17),1,0)</f>
        <v>0</v>
      </c>
      <c r="BW66" s="142">
        <f>IF(AND(BW$4&gt;=Assumptions!$D$17,BW$4&lt;Assumptions!$E$17),1,0)</f>
        <v>0</v>
      </c>
      <c r="BX66" s="142">
        <f>IF(AND(BX$4&gt;=Assumptions!$D$17,BX$4&lt;Assumptions!$E$17),1,0)</f>
        <v>0</v>
      </c>
      <c r="BY66" s="142">
        <f>IF(AND(BY$4&gt;=Assumptions!$D$17,BY$4&lt;Assumptions!$E$17),1,0)</f>
        <v>0</v>
      </c>
      <c r="BZ66" s="142">
        <f>IF(AND(BZ$4&gt;=Assumptions!$D$17,BZ$4&lt;Assumptions!$E$17),1,0)</f>
        <v>0</v>
      </c>
      <c r="CA66" s="142">
        <f>IF(AND(CA$4&gt;=Assumptions!$D$17,CA$4&lt;Assumptions!$E$17),1,0)</f>
        <v>0</v>
      </c>
      <c r="CB66" s="342"/>
      <c r="CC66" s="142">
        <f>IF(AND(CC$4&gt;=Assumptions!$D$17,CC$4&lt;Assumptions!$E$17),1,0)</f>
        <v>0</v>
      </c>
      <c r="CD66" s="142">
        <f>IF(AND(CD$4&gt;=Assumptions!$D$17,CD$4&lt;Assumptions!$E$17),1,0)</f>
        <v>0</v>
      </c>
      <c r="CE66" s="142">
        <f>IF(AND(CE$4&gt;=Assumptions!$D$17,CE$4&lt;Assumptions!$E$17),1,0)</f>
        <v>0</v>
      </c>
      <c r="CF66" s="142">
        <f>IF(AND(CF$4&gt;=Assumptions!$D$17,CF$4&lt;Assumptions!$E$17),1,0)</f>
        <v>0</v>
      </c>
      <c r="CG66" s="142">
        <f>IF(AND(CG$4&gt;=Assumptions!$D$17,CG$4&lt;Assumptions!$E$17),1,0)</f>
        <v>0</v>
      </c>
      <c r="CH66" s="142">
        <f>IF(AND(CH$4&gt;=Assumptions!$D$17,CH$4&lt;Assumptions!$E$17),1,0)</f>
        <v>0</v>
      </c>
      <c r="CI66" s="142">
        <f>IF(AND(CI$4&gt;=Assumptions!$D$17,CI$4&lt;Assumptions!$E$17),1,0)</f>
        <v>0</v>
      </c>
      <c r="CJ66" s="142">
        <f>IF(AND(CJ$4&gt;=Assumptions!$D$17,CJ$4&lt;Assumptions!$E$17),1,0)</f>
        <v>0</v>
      </c>
      <c r="CK66" s="142">
        <f>IF(AND(CK$4&gt;=Assumptions!$D$17,CK$4&lt;Assumptions!$E$17),1,0)</f>
        <v>0</v>
      </c>
      <c r="CL66" s="142">
        <f>IF(AND(CL$4&gt;=Assumptions!$D$17,CL$4&lt;Assumptions!$E$17),1,0)</f>
        <v>0</v>
      </c>
      <c r="CM66" s="142">
        <f>IF(AND(CM$4&gt;=Assumptions!$D$17,CM$4&lt;Assumptions!$E$17),1,0)</f>
        <v>0</v>
      </c>
      <c r="CN66" s="142">
        <f>IF(AND(CN$4&gt;=Assumptions!$D$17,CN$4&lt;Assumptions!$E$17),1,0)</f>
        <v>0</v>
      </c>
      <c r="CO66" s="342"/>
      <c r="CP66" s="142">
        <f>IF(AND(CP$4&gt;=Assumptions!$D$17,CP$4&lt;Assumptions!$E$17),1,0)</f>
        <v>0</v>
      </c>
      <c r="CQ66" s="142">
        <f>IF(AND(CQ$4&gt;=Assumptions!$D$17,CQ$4&lt;Assumptions!$E$17),1,0)</f>
        <v>0</v>
      </c>
      <c r="CR66" s="142">
        <f>IF(AND(CR$4&gt;=Assumptions!$D$17,CR$4&lt;Assumptions!$E$17),1,0)</f>
        <v>0</v>
      </c>
      <c r="CS66" s="142">
        <f>IF(AND(CS$4&gt;=Assumptions!$D$17,CS$4&lt;Assumptions!$E$17),1,0)</f>
        <v>0</v>
      </c>
      <c r="CT66" s="142">
        <f>IF(AND(CT$4&gt;=Assumptions!$D$17,CT$4&lt;Assumptions!$E$17),1,0)</f>
        <v>0</v>
      </c>
      <c r="CU66" s="142">
        <f>IF(AND(CU$4&gt;=Assumptions!$D$17,CU$4&lt;Assumptions!$E$17),1,0)</f>
        <v>0</v>
      </c>
      <c r="CV66" s="142">
        <f>IF(AND(CV$4&gt;=Assumptions!$D$17,CV$4&lt;Assumptions!$E$17),1,0)</f>
        <v>0</v>
      </c>
      <c r="CW66" s="142">
        <f>IF(AND(CW$4&gt;=Assumptions!$D$17,CW$4&lt;Assumptions!$E$17),1,0)</f>
        <v>0</v>
      </c>
      <c r="CX66" s="142">
        <f>IF(AND(CX$4&gt;=Assumptions!$D$17,CX$4&lt;Assumptions!$E$17),1,0)</f>
        <v>0</v>
      </c>
      <c r="CY66" s="142">
        <f>IF(AND(CY$4&gt;=Assumptions!$D$17,CY$4&lt;Assumptions!$E$17),1,0)</f>
        <v>0</v>
      </c>
      <c r="CZ66" s="142">
        <f>IF(AND(CZ$4&gt;=Assumptions!$D$17,CZ$4&lt;Assumptions!$E$17),1,0)</f>
        <v>0</v>
      </c>
      <c r="DA66" s="142">
        <f>IF(AND(DA$4&gt;=Assumptions!$D$17,DA$4&lt;Assumptions!$E$17),1,0)</f>
        <v>0</v>
      </c>
      <c r="DB66" s="342"/>
    </row>
    <row r="67" spans="2:106" s="28" customFormat="1" outlineLevel="1">
      <c r="B67" s="149" t="str">
        <f t="shared" ref="B67:B68" si="711">B61</f>
        <v>PaaS Phase</v>
      </c>
      <c r="C67" s="142">
        <f>IF(AND(C$4&gt;=Assumptions!$E$17,C$4&lt;Assumptions!$F$17),1,0)</f>
        <v>0</v>
      </c>
      <c r="D67" s="142">
        <f>IF(AND(D$4&gt;=Assumptions!$E$17,D$4&lt;Assumptions!$F$17),1,0)</f>
        <v>0</v>
      </c>
      <c r="E67" s="142">
        <f>IF(AND(E$4&gt;=Assumptions!$E$17,E$4&lt;Assumptions!$F$17),1,0)</f>
        <v>0</v>
      </c>
      <c r="F67" s="142">
        <f>IF(AND(F$4&gt;=Assumptions!$E$17,F$4&lt;Assumptions!$F$17),1,0)</f>
        <v>0</v>
      </c>
      <c r="G67" s="142">
        <f>IF(AND(G$4&gt;=Assumptions!$E$17,G$4&lt;Assumptions!$F$17),1,0)</f>
        <v>0</v>
      </c>
      <c r="H67" s="142">
        <f>IF(AND(H$4&gt;=Assumptions!$E$17,H$4&lt;Assumptions!$F$17),1,0)</f>
        <v>0</v>
      </c>
      <c r="I67" s="142">
        <f>IF(AND(I$4&gt;=Assumptions!$E$17,I$4&lt;Assumptions!$F$17),1,0)</f>
        <v>0</v>
      </c>
      <c r="J67" s="142">
        <f>IF(AND(J$4&gt;=Assumptions!$E$17,J$4&lt;Assumptions!$F$17),1,0)</f>
        <v>0</v>
      </c>
      <c r="K67" s="142">
        <f>IF(AND(K$4&gt;=Assumptions!$E$17,K$4&lt;Assumptions!$F$17),1,0)</f>
        <v>0</v>
      </c>
      <c r="L67" s="142">
        <f>IF(AND(L$4&gt;=Assumptions!$E$17,L$4&lt;Assumptions!$F$17),1,0)</f>
        <v>0</v>
      </c>
      <c r="M67" s="142">
        <f>IF(AND(M$4&gt;=Assumptions!$E$17,M$4&lt;Assumptions!$F$17),1,0)</f>
        <v>0</v>
      </c>
      <c r="N67" s="142">
        <f>IF(AND(N$4&gt;=Assumptions!$E$17,N$4&lt;Assumptions!$F$17),1,0)</f>
        <v>0</v>
      </c>
      <c r="O67" s="342"/>
      <c r="P67" s="142">
        <f>IF(AND(P$4&gt;=Assumptions!$E$17,P$4&lt;Assumptions!$F$17),1,0)</f>
        <v>0</v>
      </c>
      <c r="Q67" s="142">
        <f>IF(AND(Q$4&gt;=Assumptions!$E$17,Q$4&lt;Assumptions!$F$17),1,0)</f>
        <v>0</v>
      </c>
      <c r="R67" s="142">
        <f>IF(AND(R$4&gt;=Assumptions!$E$17,R$4&lt;Assumptions!$F$17),1,0)</f>
        <v>0</v>
      </c>
      <c r="S67" s="142">
        <f>IF(AND(S$4&gt;=Assumptions!$E$17,S$4&lt;Assumptions!$F$17),1,0)</f>
        <v>0</v>
      </c>
      <c r="T67" s="142">
        <f>IF(AND(T$4&gt;=Assumptions!$E$17,T$4&lt;Assumptions!$F$17),1,0)</f>
        <v>0</v>
      </c>
      <c r="U67" s="142">
        <f>IF(AND(U$4&gt;=Assumptions!$E$17,U$4&lt;Assumptions!$F$17),1,0)</f>
        <v>0</v>
      </c>
      <c r="V67" s="142">
        <f>IF(AND(V$4&gt;=Assumptions!$E$17,V$4&lt;Assumptions!$F$17),1,0)</f>
        <v>1</v>
      </c>
      <c r="W67" s="142">
        <f>IF(AND(W$4&gt;=Assumptions!$E$17,W$4&lt;Assumptions!$F$17),1,0)</f>
        <v>1</v>
      </c>
      <c r="X67" s="142">
        <f>IF(AND(X$4&gt;=Assumptions!$E$17,X$4&lt;Assumptions!$F$17),1,0)</f>
        <v>1</v>
      </c>
      <c r="Y67" s="142">
        <f>IF(AND(Y$4&gt;=Assumptions!$E$17,Y$4&lt;Assumptions!$F$17),1,0)</f>
        <v>1</v>
      </c>
      <c r="Z67" s="142">
        <f>IF(AND(Z$4&gt;=Assumptions!$E$17,Z$4&lt;Assumptions!$F$17),1,0)</f>
        <v>1</v>
      </c>
      <c r="AA67" s="142">
        <f>IF(AND(AA$4&gt;=Assumptions!$E$17,AA$4&lt;Assumptions!$F$17),1,0)</f>
        <v>1</v>
      </c>
      <c r="AB67" s="342"/>
      <c r="AC67" s="142">
        <f>IF(AND(AC$4&gt;=Assumptions!$E$17,AC$4&lt;Assumptions!$F$17),1,0)</f>
        <v>1</v>
      </c>
      <c r="AD67" s="142">
        <f>IF(AND(AD$4&gt;=Assumptions!$E$17,AD$4&lt;Assumptions!$F$17),1,0)</f>
        <v>1</v>
      </c>
      <c r="AE67" s="142">
        <f>IF(AND(AE$4&gt;=Assumptions!$E$17,AE$4&lt;Assumptions!$F$17),1,0)</f>
        <v>1</v>
      </c>
      <c r="AF67" s="142">
        <f>IF(AND(AF$4&gt;=Assumptions!$E$17,AF$4&lt;Assumptions!$F$17),1,0)</f>
        <v>1</v>
      </c>
      <c r="AG67" s="142">
        <f>IF(AND(AG$4&gt;=Assumptions!$E$17,AG$4&lt;Assumptions!$F$17),1,0)</f>
        <v>1</v>
      </c>
      <c r="AH67" s="142">
        <f>IF(AND(AH$4&gt;=Assumptions!$E$17,AH$4&lt;Assumptions!$F$17),1,0)</f>
        <v>1</v>
      </c>
      <c r="AI67" s="142">
        <f>IF(AND(AI$4&gt;=Assumptions!$E$17,AI$4&lt;Assumptions!$F$17),1,0)</f>
        <v>1</v>
      </c>
      <c r="AJ67" s="142">
        <f>IF(AND(AJ$4&gt;=Assumptions!$E$17,AJ$4&lt;Assumptions!$F$17),1,0)</f>
        <v>1</v>
      </c>
      <c r="AK67" s="142">
        <f>IF(AND(AK$4&gt;=Assumptions!$E$17,AK$4&lt;Assumptions!$F$17),1,0)</f>
        <v>1</v>
      </c>
      <c r="AL67" s="142">
        <f>IF(AND(AL$4&gt;=Assumptions!$E$17,AL$4&lt;Assumptions!$F$17),1,0)</f>
        <v>1</v>
      </c>
      <c r="AM67" s="142">
        <f>IF(AND(AM$4&gt;=Assumptions!$E$17,AM$4&lt;Assumptions!$F$17),1,0)</f>
        <v>1</v>
      </c>
      <c r="AN67" s="142">
        <f>IF(AND(AN$4&gt;=Assumptions!$E$17,AN$4&lt;Assumptions!$F$17),1,0)</f>
        <v>1</v>
      </c>
      <c r="AO67" s="342"/>
      <c r="AP67" s="142">
        <f>IF(AND(AP$4&gt;=Assumptions!$E$17,AP$4&lt;Assumptions!$F$17),1,0)</f>
        <v>1</v>
      </c>
      <c r="AQ67" s="142">
        <f>IF(AND(AQ$4&gt;=Assumptions!$E$17,AQ$4&lt;Assumptions!$F$17),1,0)</f>
        <v>1</v>
      </c>
      <c r="AR67" s="142">
        <f>IF(AND(AR$4&gt;=Assumptions!$E$17,AR$4&lt;Assumptions!$F$17),1,0)</f>
        <v>1</v>
      </c>
      <c r="AS67" s="142">
        <f>IF(AND(AS$4&gt;=Assumptions!$E$17,AS$4&lt;Assumptions!$F$17),1,0)</f>
        <v>1</v>
      </c>
      <c r="AT67" s="142">
        <f>IF(AND(AT$4&gt;=Assumptions!$E$17,AT$4&lt;Assumptions!$F$17),1,0)</f>
        <v>1</v>
      </c>
      <c r="AU67" s="142">
        <f>IF(AND(AU$4&gt;=Assumptions!$E$17,AU$4&lt;Assumptions!$F$17),1,0)</f>
        <v>1</v>
      </c>
      <c r="AV67" s="142">
        <f>IF(AND(AV$4&gt;=Assumptions!$E$17,AV$4&lt;Assumptions!$F$17),1,0)</f>
        <v>1</v>
      </c>
      <c r="AW67" s="142">
        <f>IF(AND(AW$4&gt;=Assumptions!$E$17,AW$4&lt;Assumptions!$F$17),1,0)</f>
        <v>1</v>
      </c>
      <c r="AX67" s="142">
        <f>IF(AND(AX$4&gt;=Assumptions!$E$17,AX$4&lt;Assumptions!$F$17),1,0)</f>
        <v>1</v>
      </c>
      <c r="AY67" s="142">
        <f>IF(AND(AY$4&gt;=Assumptions!$E$17,AY$4&lt;Assumptions!$F$17),1,0)</f>
        <v>1</v>
      </c>
      <c r="AZ67" s="142">
        <f>IF(AND(AZ$4&gt;=Assumptions!$E$17,AZ$4&lt;Assumptions!$F$17),1,0)</f>
        <v>1</v>
      </c>
      <c r="BA67" s="142">
        <f>IF(AND(BA$4&gt;=Assumptions!$E$17,BA$4&lt;Assumptions!$F$17),1,0)</f>
        <v>1</v>
      </c>
      <c r="BB67" s="342"/>
      <c r="BC67" s="142">
        <f>IF(AND(BC$4&gt;=Assumptions!$E$17,BC$4&lt;Assumptions!$F$17),1,0)</f>
        <v>0</v>
      </c>
      <c r="BD67" s="142">
        <f>IF(AND(BD$4&gt;=Assumptions!$E$17,BD$4&lt;Assumptions!$F$17),1,0)</f>
        <v>0</v>
      </c>
      <c r="BE67" s="142">
        <f>IF(AND(BE$4&gt;=Assumptions!$E$17,BE$4&lt;Assumptions!$F$17),1,0)</f>
        <v>0</v>
      </c>
      <c r="BF67" s="142">
        <f>IF(AND(BF$4&gt;=Assumptions!$E$17,BF$4&lt;Assumptions!$F$17),1,0)</f>
        <v>0</v>
      </c>
      <c r="BG67" s="142">
        <f>IF(AND(BG$4&gt;=Assumptions!$E$17,BG$4&lt;Assumptions!$F$17),1,0)</f>
        <v>0</v>
      </c>
      <c r="BH67" s="142">
        <f>IF(AND(BH$4&gt;=Assumptions!$E$17,BH$4&lt;Assumptions!$F$17),1,0)</f>
        <v>0</v>
      </c>
      <c r="BI67" s="142">
        <f>IF(AND(BI$4&gt;=Assumptions!$E$17,BI$4&lt;Assumptions!$F$17),1,0)</f>
        <v>0</v>
      </c>
      <c r="BJ67" s="142">
        <f>IF(AND(BJ$4&gt;=Assumptions!$E$17,BJ$4&lt;Assumptions!$F$17),1,0)</f>
        <v>0</v>
      </c>
      <c r="BK67" s="142">
        <f>IF(AND(BK$4&gt;=Assumptions!$E$17,BK$4&lt;Assumptions!$F$17),1,0)</f>
        <v>0</v>
      </c>
      <c r="BL67" s="142">
        <f>IF(AND(BL$4&gt;=Assumptions!$E$17,BL$4&lt;Assumptions!$F$17),1,0)</f>
        <v>0</v>
      </c>
      <c r="BM67" s="142">
        <f>IF(AND(BM$4&gt;=Assumptions!$E$17,BM$4&lt;Assumptions!$F$17),1,0)</f>
        <v>0</v>
      </c>
      <c r="BN67" s="142">
        <f>IF(AND(BN$4&gt;=Assumptions!$E$17,BN$4&lt;Assumptions!$F$17),1,0)</f>
        <v>0</v>
      </c>
      <c r="BO67" s="342"/>
      <c r="BP67" s="142">
        <f>IF(AND(BP$4&gt;=Assumptions!$E$17,BP$4&lt;Assumptions!$F$17),1,0)</f>
        <v>0</v>
      </c>
      <c r="BQ67" s="142">
        <f>IF(AND(BQ$4&gt;=Assumptions!$E$17,BQ$4&lt;Assumptions!$F$17),1,0)</f>
        <v>0</v>
      </c>
      <c r="BR67" s="142">
        <f>IF(AND(BR$4&gt;=Assumptions!$E$17,BR$4&lt;Assumptions!$F$17),1,0)</f>
        <v>0</v>
      </c>
      <c r="BS67" s="142">
        <f>IF(AND(BS$4&gt;=Assumptions!$E$17,BS$4&lt;Assumptions!$F$17),1,0)</f>
        <v>0</v>
      </c>
      <c r="BT67" s="142">
        <f>IF(AND(BT$4&gt;=Assumptions!$E$17,BT$4&lt;Assumptions!$F$17),1,0)</f>
        <v>0</v>
      </c>
      <c r="BU67" s="142">
        <f>IF(AND(BU$4&gt;=Assumptions!$E$17,BU$4&lt;Assumptions!$F$17),1,0)</f>
        <v>0</v>
      </c>
      <c r="BV67" s="142">
        <f>IF(AND(BV$4&gt;=Assumptions!$E$17,BV$4&lt;Assumptions!$F$17),1,0)</f>
        <v>0</v>
      </c>
      <c r="BW67" s="142">
        <f>IF(AND(BW$4&gt;=Assumptions!$E$17,BW$4&lt;Assumptions!$F$17),1,0)</f>
        <v>0</v>
      </c>
      <c r="BX67" s="142">
        <f>IF(AND(BX$4&gt;=Assumptions!$E$17,BX$4&lt;Assumptions!$F$17),1,0)</f>
        <v>0</v>
      </c>
      <c r="BY67" s="142">
        <f>IF(AND(BY$4&gt;=Assumptions!$E$17,BY$4&lt;Assumptions!$F$17),1,0)</f>
        <v>0</v>
      </c>
      <c r="BZ67" s="142">
        <f>IF(AND(BZ$4&gt;=Assumptions!$E$17,BZ$4&lt;Assumptions!$F$17),1,0)</f>
        <v>0</v>
      </c>
      <c r="CA67" s="142">
        <f>IF(AND(CA$4&gt;=Assumptions!$E$17,CA$4&lt;Assumptions!$F$17),1,0)</f>
        <v>0</v>
      </c>
      <c r="CB67" s="342"/>
      <c r="CC67" s="142">
        <f>IF(AND(CC$4&gt;=Assumptions!$E$17,CC$4&lt;Assumptions!$F$17),1,0)</f>
        <v>0</v>
      </c>
      <c r="CD67" s="142">
        <f>IF(AND(CD$4&gt;=Assumptions!$E$17,CD$4&lt;Assumptions!$F$17),1,0)</f>
        <v>0</v>
      </c>
      <c r="CE67" s="142">
        <f>IF(AND(CE$4&gt;=Assumptions!$E$17,CE$4&lt;Assumptions!$F$17),1,0)</f>
        <v>0</v>
      </c>
      <c r="CF67" s="142">
        <f>IF(AND(CF$4&gt;=Assumptions!$E$17,CF$4&lt;Assumptions!$F$17),1,0)</f>
        <v>0</v>
      </c>
      <c r="CG67" s="142">
        <f>IF(AND(CG$4&gt;=Assumptions!$E$17,CG$4&lt;Assumptions!$F$17),1,0)</f>
        <v>0</v>
      </c>
      <c r="CH67" s="142">
        <f>IF(AND(CH$4&gt;=Assumptions!$E$17,CH$4&lt;Assumptions!$F$17),1,0)</f>
        <v>0</v>
      </c>
      <c r="CI67" s="142">
        <f>IF(AND(CI$4&gt;=Assumptions!$E$17,CI$4&lt;Assumptions!$F$17),1,0)</f>
        <v>0</v>
      </c>
      <c r="CJ67" s="142">
        <f>IF(AND(CJ$4&gt;=Assumptions!$E$17,CJ$4&lt;Assumptions!$F$17),1,0)</f>
        <v>0</v>
      </c>
      <c r="CK67" s="142">
        <f>IF(AND(CK$4&gt;=Assumptions!$E$17,CK$4&lt;Assumptions!$F$17),1,0)</f>
        <v>0</v>
      </c>
      <c r="CL67" s="142">
        <f>IF(AND(CL$4&gt;=Assumptions!$E$17,CL$4&lt;Assumptions!$F$17),1,0)</f>
        <v>0</v>
      </c>
      <c r="CM67" s="142">
        <f>IF(AND(CM$4&gt;=Assumptions!$E$17,CM$4&lt;Assumptions!$F$17),1,0)</f>
        <v>0</v>
      </c>
      <c r="CN67" s="142">
        <f>IF(AND(CN$4&gt;=Assumptions!$E$17,CN$4&lt;Assumptions!$F$17),1,0)</f>
        <v>0</v>
      </c>
      <c r="CO67" s="342"/>
      <c r="CP67" s="142">
        <f>IF(AND(CP$4&gt;=Assumptions!$E$17,CP$4&lt;Assumptions!$F$17),1,0)</f>
        <v>0</v>
      </c>
      <c r="CQ67" s="142">
        <f>IF(AND(CQ$4&gt;=Assumptions!$E$17,CQ$4&lt;Assumptions!$F$17),1,0)</f>
        <v>0</v>
      </c>
      <c r="CR67" s="142">
        <f>IF(AND(CR$4&gt;=Assumptions!$E$17,CR$4&lt;Assumptions!$F$17),1,0)</f>
        <v>0</v>
      </c>
      <c r="CS67" s="142">
        <f>IF(AND(CS$4&gt;=Assumptions!$E$17,CS$4&lt;Assumptions!$F$17),1,0)</f>
        <v>0</v>
      </c>
      <c r="CT67" s="142">
        <f>IF(AND(CT$4&gt;=Assumptions!$E$17,CT$4&lt;Assumptions!$F$17),1,0)</f>
        <v>0</v>
      </c>
      <c r="CU67" s="142">
        <f>IF(AND(CU$4&gt;=Assumptions!$E$17,CU$4&lt;Assumptions!$F$17),1,0)</f>
        <v>0</v>
      </c>
      <c r="CV67" s="142">
        <f>IF(AND(CV$4&gt;=Assumptions!$E$17,CV$4&lt;Assumptions!$F$17),1,0)</f>
        <v>0</v>
      </c>
      <c r="CW67" s="142">
        <f>IF(AND(CW$4&gt;=Assumptions!$E$17,CW$4&lt;Assumptions!$F$17),1,0)</f>
        <v>0</v>
      </c>
      <c r="CX67" s="142">
        <f>IF(AND(CX$4&gt;=Assumptions!$E$17,CX$4&lt;Assumptions!$F$17),1,0)</f>
        <v>0</v>
      </c>
      <c r="CY67" s="142">
        <f>IF(AND(CY$4&gt;=Assumptions!$E$17,CY$4&lt;Assumptions!$F$17),1,0)</f>
        <v>0</v>
      </c>
      <c r="CZ67" s="142">
        <f>IF(AND(CZ$4&gt;=Assumptions!$E$17,CZ$4&lt;Assumptions!$F$17),1,0)</f>
        <v>0</v>
      </c>
      <c r="DA67" s="142">
        <f>IF(AND(DA$4&gt;=Assumptions!$E$17,DA$4&lt;Assumptions!$F$17),1,0)</f>
        <v>0</v>
      </c>
      <c r="DB67" s="342"/>
    </row>
    <row r="68" spans="2:106" s="28" customFormat="1" outlineLevel="1">
      <c r="B68" s="149" t="str">
        <f t="shared" si="711"/>
        <v>Baas Phase</v>
      </c>
      <c r="C68" s="142">
        <f>IF(AND(C$4&gt;=Assumptions!$F$17),1,0)</f>
        <v>0</v>
      </c>
      <c r="D68" s="142">
        <f>IF(AND(D$4&gt;=Assumptions!$F$17),1,0)</f>
        <v>0</v>
      </c>
      <c r="E68" s="142">
        <f>IF(AND(E$4&gt;=Assumptions!$F$17),1,0)</f>
        <v>0</v>
      </c>
      <c r="F68" s="142">
        <f>IF(AND(F$4&gt;=Assumptions!$F$17),1,0)</f>
        <v>0</v>
      </c>
      <c r="G68" s="142">
        <f>IF(AND(G$4&gt;=Assumptions!$F$17),1,0)</f>
        <v>0</v>
      </c>
      <c r="H68" s="142">
        <f>IF(AND(H$4&gt;=Assumptions!$F$17),1,0)</f>
        <v>0</v>
      </c>
      <c r="I68" s="142">
        <f>IF(AND(I$4&gt;=Assumptions!$F$17),1,0)</f>
        <v>0</v>
      </c>
      <c r="J68" s="142">
        <f>IF(AND(J$4&gt;=Assumptions!$F$17),1,0)</f>
        <v>0</v>
      </c>
      <c r="K68" s="142">
        <f>IF(AND(K$4&gt;=Assumptions!$F$17),1,0)</f>
        <v>0</v>
      </c>
      <c r="L68" s="142">
        <f>IF(AND(L$4&gt;=Assumptions!$F$17),1,0)</f>
        <v>0</v>
      </c>
      <c r="M68" s="142">
        <f>IF(AND(M$4&gt;=Assumptions!$F$17),1,0)</f>
        <v>0</v>
      </c>
      <c r="N68" s="142">
        <f>IF(AND(N$4&gt;=Assumptions!$F$17),1,0)</f>
        <v>0</v>
      </c>
      <c r="O68" s="342"/>
      <c r="P68" s="142">
        <f>IF(AND(P$4&gt;=Assumptions!$F$17),1,0)</f>
        <v>0</v>
      </c>
      <c r="Q68" s="142">
        <f>IF(AND(Q$4&gt;=Assumptions!$F$17),1,0)</f>
        <v>0</v>
      </c>
      <c r="R68" s="142">
        <f>IF(AND(R$4&gt;=Assumptions!$F$17),1,0)</f>
        <v>0</v>
      </c>
      <c r="S68" s="142">
        <f>IF(AND(S$4&gt;=Assumptions!$F$17),1,0)</f>
        <v>0</v>
      </c>
      <c r="T68" s="142">
        <f>IF(AND(T$4&gt;=Assumptions!$F$17),1,0)</f>
        <v>0</v>
      </c>
      <c r="U68" s="142">
        <f>IF(AND(U$4&gt;=Assumptions!$F$17),1,0)</f>
        <v>0</v>
      </c>
      <c r="V68" s="142">
        <f>IF(AND(V$4&gt;=Assumptions!$F$17),1,0)</f>
        <v>0</v>
      </c>
      <c r="W68" s="142">
        <f>IF(AND(W$4&gt;=Assumptions!$F$17),1,0)</f>
        <v>0</v>
      </c>
      <c r="X68" s="142">
        <f>IF(AND(X$4&gt;=Assumptions!$F$17),1,0)</f>
        <v>0</v>
      </c>
      <c r="Y68" s="142">
        <f>IF(AND(Y$4&gt;=Assumptions!$F$17),1,0)</f>
        <v>0</v>
      </c>
      <c r="Z68" s="142">
        <f>IF(AND(Z$4&gt;=Assumptions!$F$17),1,0)</f>
        <v>0</v>
      </c>
      <c r="AA68" s="142">
        <f>IF(AND(AA$4&gt;=Assumptions!$F$17),1,0)</f>
        <v>0</v>
      </c>
      <c r="AB68" s="342"/>
      <c r="AC68" s="142">
        <f>IF(AND(AC$4&gt;=Assumptions!$F$17),1,0)</f>
        <v>0</v>
      </c>
      <c r="AD68" s="142">
        <f>IF(AND(AD$4&gt;=Assumptions!$F$17),1,0)</f>
        <v>0</v>
      </c>
      <c r="AE68" s="142">
        <f>IF(AND(AE$4&gt;=Assumptions!$F$17),1,0)</f>
        <v>0</v>
      </c>
      <c r="AF68" s="142">
        <f>IF(AND(AF$4&gt;=Assumptions!$F$17),1,0)</f>
        <v>0</v>
      </c>
      <c r="AG68" s="142">
        <f>IF(AND(AG$4&gt;=Assumptions!$F$17),1,0)</f>
        <v>0</v>
      </c>
      <c r="AH68" s="142">
        <f>IF(AND(AH$4&gt;=Assumptions!$F$17),1,0)</f>
        <v>0</v>
      </c>
      <c r="AI68" s="142">
        <f>IF(AND(AI$4&gt;=Assumptions!$F$17),1,0)</f>
        <v>0</v>
      </c>
      <c r="AJ68" s="142">
        <f>IF(AND(AJ$4&gt;=Assumptions!$F$17),1,0)</f>
        <v>0</v>
      </c>
      <c r="AK68" s="142">
        <f>IF(AND(AK$4&gt;=Assumptions!$F$17),1,0)</f>
        <v>0</v>
      </c>
      <c r="AL68" s="142">
        <f>IF(AND(AL$4&gt;=Assumptions!$F$17),1,0)</f>
        <v>0</v>
      </c>
      <c r="AM68" s="142">
        <f>IF(AND(AM$4&gt;=Assumptions!$F$17),1,0)</f>
        <v>0</v>
      </c>
      <c r="AN68" s="142">
        <f>IF(AND(AN$4&gt;=Assumptions!$F$17),1,0)</f>
        <v>0</v>
      </c>
      <c r="AO68" s="342"/>
      <c r="AP68" s="142">
        <f>IF(AND(AP$4&gt;=Assumptions!$F$17),1,0)</f>
        <v>0</v>
      </c>
      <c r="AQ68" s="142">
        <f>IF(AND(AQ$4&gt;=Assumptions!$F$17),1,0)</f>
        <v>0</v>
      </c>
      <c r="AR68" s="142">
        <f>IF(AND(AR$4&gt;=Assumptions!$F$17),1,0)</f>
        <v>0</v>
      </c>
      <c r="AS68" s="142">
        <f>IF(AND(AS$4&gt;=Assumptions!$F$17),1,0)</f>
        <v>0</v>
      </c>
      <c r="AT68" s="142">
        <f>IF(AND(AT$4&gt;=Assumptions!$F$17),1,0)</f>
        <v>0</v>
      </c>
      <c r="AU68" s="142">
        <f>IF(AND(AU$4&gt;=Assumptions!$F$17),1,0)</f>
        <v>0</v>
      </c>
      <c r="AV68" s="142">
        <f>IF(AND(AV$4&gt;=Assumptions!$F$17),1,0)</f>
        <v>0</v>
      </c>
      <c r="AW68" s="142">
        <f>IF(AND(AW$4&gt;=Assumptions!$F$17),1,0)</f>
        <v>0</v>
      </c>
      <c r="AX68" s="142">
        <f>IF(AND(AX$4&gt;=Assumptions!$F$17),1,0)</f>
        <v>0</v>
      </c>
      <c r="AY68" s="142">
        <f>IF(AND(AY$4&gt;=Assumptions!$F$17),1,0)</f>
        <v>0</v>
      </c>
      <c r="AZ68" s="142">
        <f>IF(AND(AZ$4&gt;=Assumptions!$F$17),1,0)</f>
        <v>0</v>
      </c>
      <c r="BA68" s="142">
        <f>IF(AND(BA$4&gt;=Assumptions!$F$17),1,0)</f>
        <v>0</v>
      </c>
      <c r="BB68" s="342"/>
      <c r="BC68" s="142">
        <f>IF(AND(BC$4&gt;=Assumptions!$F$17),1,0)</f>
        <v>1</v>
      </c>
      <c r="BD68" s="142">
        <f>IF(AND(BD$4&gt;=Assumptions!$F$17),1,0)</f>
        <v>1</v>
      </c>
      <c r="BE68" s="142">
        <f>IF(AND(BE$4&gt;=Assumptions!$F$17),1,0)</f>
        <v>1</v>
      </c>
      <c r="BF68" s="142">
        <f>IF(AND(BF$4&gt;=Assumptions!$F$17),1,0)</f>
        <v>1</v>
      </c>
      <c r="BG68" s="142">
        <f>IF(AND(BG$4&gt;=Assumptions!$F$17),1,0)</f>
        <v>1</v>
      </c>
      <c r="BH68" s="142">
        <f>IF(AND(BH$4&gt;=Assumptions!$F$17),1,0)</f>
        <v>1</v>
      </c>
      <c r="BI68" s="142">
        <f>IF(AND(BI$4&gt;=Assumptions!$F$17),1,0)</f>
        <v>1</v>
      </c>
      <c r="BJ68" s="142">
        <f>IF(AND(BJ$4&gt;=Assumptions!$F$17),1,0)</f>
        <v>1</v>
      </c>
      <c r="BK68" s="142">
        <f>IF(AND(BK$4&gt;=Assumptions!$F$17),1,0)</f>
        <v>1</v>
      </c>
      <c r="BL68" s="142">
        <f>IF(AND(BL$4&gt;=Assumptions!$F$17),1,0)</f>
        <v>1</v>
      </c>
      <c r="BM68" s="142">
        <f>IF(AND(BM$4&gt;=Assumptions!$F$17),1,0)</f>
        <v>1</v>
      </c>
      <c r="BN68" s="142">
        <f>IF(AND(BN$4&gt;=Assumptions!$F$17),1,0)</f>
        <v>1</v>
      </c>
      <c r="BO68" s="342"/>
      <c r="BP68" s="142">
        <f>IF(AND(BP$4&gt;=Assumptions!$F$17),1,0)</f>
        <v>1</v>
      </c>
      <c r="BQ68" s="142">
        <f>IF(AND(BQ$4&gt;=Assumptions!$F$17),1,0)</f>
        <v>1</v>
      </c>
      <c r="BR68" s="142">
        <f>IF(AND(BR$4&gt;=Assumptions!$F$17),1,0)</f>
        <v>1</v>
      </c>
      <c r="BS68" s="142">
        <f>IF(AND(BS$4&gt;=Assumptions!$F$17),1,0)</f>
        <v>1</v>
      </c>
      <c r="BT68" s="142">
        <f>IF(AND(BT$4&gt;=Assumptions!$F$17),1,0)</f>
        <v>1</v>
      </c>
      <c r="BU68" s="142">
        <f>IF(AND(BU$4&gt;=Assumptions!$F$17),1,0)</f>
        <v>1</v>
      </c>
      <c r="BV68" s="142">
        <f>IF(AND(BV$4&gt;=Assumptions!$F$17),1,0)</f>
        <v>1</v>
      </c>
      <c r="BW68" s="142">
        <f>IF(AND(BW$4&gt;=Assumptions!$F$17),1,0)</f>
        <v>1</v>
      </c>
      <c r="BX68" s="142">
        <f>IF(AND(BX$4&gt;=Assumptions!$F$17),1,0)</f>
        <v>1</v>
      </c>
      <c r="BY68" s="142">
        <f>IF(AND(BY$4&gt;=Assumptions!$F$17),1,0)</f>
        <v>1</v>
      </c>
      <c r="BZ68" s="142">
        <f>IF(AND(BZ$4&gt;=Assumptions!$F$17),1,0)</f>
        <v>1</v>
      </c>
      <c r="CA68" s="142">
        <f>IF(AND(CA$4&gt;=Assumptions!$F$17),1,0)</f>
        <v>1</v>
      </c>
      <c r="CB68" s="342"/>
      <c r="CC68" s="142">
        <f>IF(AND(CC$4&gt;=Assumptions!$F$17),1,0)</f>
        <v>1</v>
      </c>
      <c r="CD68" s="142">
        <f>IF(AND(CD$4&gt;=Assumptions!$F$17),1,0)</f>
        <v>1</v>
      </c>
      <c r="CE68" s="142">
        <f>IF(AND(CE$4&gt;=Assumptions!$F$17),1,0)</f>
        <v>1</v>
      </c>
      <c r="CF68" s="142">
        <f>IF(AND(CF$4&gt;=Assumptions!$F$17),1,0)</f>
        <v>1</v>
      </c>
      <c r="CG68" s="142">
        <f>IF(AND(CG$4&gt;=Assumptions!$F$17),1,0)</f>
        <v>1</v>
      </c>
      <c r="CH68" s="142">
        <f>IF(AND(CH$4&gt;=Assumptions!$F$17),1,0)</f>
        <v>1</v>
      </c>
      <c r="CI68" s="142">
        <f>IF(AND(CI$4&gt;=Assumptions!$F$17),1,0)</f>
        <v>1</v>
      </c>
      <c r="CJ68" s="142">
        <f>IF(AND(CJ$4&gt;=Assumptions!$F$17),1,0)</f>
        <v>1</v>
      </c>
      <c r="CK68" s="142">
        <f>IF(AND(CK$4&gt;=Assumptions!$F$17),1,0)</f>
        <v>1</v>
      </c>
      <c r="CL68" s="142">
        <f>IF(AND(CL$4&gt;=Assumptions!$F$17),1,0)</f>
        <v>1</v>
      </c>
      <c r="CM68" s="142">
        <f>IF(AND(CM$4&gt;=Assumptions!$F$17),1,0)</f>
        <v>1</v>
      </c>
      <c r="CN68" s="142">
        <f>IF(AND(CN$4&gt;=Assumptions!$F$17),1,0)</f>
        <v>1</v>
      </c>
      <c r="CO68" s="342"/>
      <c r="CP68" s="142">
        <f>IF(AND(CP$4&gt;=Assumptions!$F$17),1,0)</f>
        <v>1</v>
      </c>
      <c r="CQ68" s="142">
        <f>IF(AND(CQ$4&gt;=Assumptions!$F$17),1,0)</f>
        <v>1</v>
      </c>
      <c r="CR68" s="142">
        <f>IF(AND(CR$4&gt;=Assumptions!$F$17),1,0)</f>
        <v>1</v>
      </c>
      <c r="CS68" s="142">
        <f>IF(AND(CS$4&gt;=Assumptions!$F$17),1,0)</f>
        <v>1</v>
      </c>
      <c r="CT68" s="142">
        <f>IF(AND(CT$4&gt;=Assumptions!$F$17),1,0)</f>
        <v>1</v>
      </c>
      <c r="CU68" s="142">
        <f>IF(AND(CU$4&gt;=Assumptions!$F$17),1,0)</f>
        <v>1</v>
      </c>
      <c r="CV68" s="142">
        <f>IF(AND(CV$4&gt;=Assumptions!$F$17),1,0)</f>
        <v>1</v>
      </c>
      <c r="CW68" s="142">
        <f>IF(AND(CW$4&gt;=Assumptions!$F$17),1,0)</f>
        <v>1</v>
      </c>
      <c r="CX68" s="142">
        <f>IF(AND(CX$4&gt;=Assumptions!$F$17),1,0)</f>
        <v>1</v>
      </c>
      <c r="CY68" s="142">
        <f>IF(AND(CY$4&gt;=Assumptions!$F$17),1,0)</f>
        <v>1</v>
      </c>
      <c r="CZ68" s="142">
        <f>IF(AND(CZ$4&gt;=Assumptions!$F$17),1,0)</f>
        <v>1</v>
      </c>
      <c r="DA68" s="142">
        <f>IF(AND(DA$4&gt;=Assumptions!$F$17),1,0)</f>
        <v>1</v>
      </c>
      <c r="DB68" s="342"/>
    </row>
    <row r="69" spans="2:106" s="28" customFormat="1" outlineLevel="1">
      <c r="B69" s="151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55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55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  <c r="AO69" s="155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55"/>
      <c r="BC69" s="143"/>
      <c r="BD69" s="143"/>
      <c r="BE69" s="143"/>
      <c r="BF69" s="143"/>
      <c r="BG69" s="143"/>
      <c r="BH69" s="143"/>
      <c r="BI69" s="143"/>
      <c r="BJ69" s="143"/>
      <c r="BK69" s="143"/>
      <c r="BL69" s="143"/>
      <c r="BM69" s="143"/>
      <c r="BN69" s="143"/>
      <c r="BO69" s="155"/>
      <c r="BP69" s="143"/>
      <c r="BQ69" s="143"/>
      <c r="BR69" s="143"/>
      <c r="BS69" s="143"/>
      <c r="BT69" s="143"/>
      <c r="BU69" s="143"/>
      <c r="BV69" s="143"/>
      <c r="BW69" s="143"/>
      <c r="BX69" s="143"/>
      <c r="BY69" s="143"/>
      <c r="BZ69" s="143"/>
      <c r="CA69" s="143"/>
      <c r="CB69" s="155"/>
      <c r="CC69" s="143"/>
      <c r="CD69" s="143"/>
      <c r="CE69" s="143"/>
      <c r="CF69" s="143"/>
      <c r="CG69" s="143"/>
      <c r="CH69" s="143"/>
      <c r="CI69" s="143"/>
      <c r="CJ69" s="143"/>
      <c r="CK69" s="143"/>
      <c r="CL69" s="143"/>
      <c r="CM69" s="143"/>
      <c r="CN69" s="143"/>
      <c r="CO69" s="155"/>
      <c r="CP69" s="143"/>
      <c r="CQ69" s="143"/>
      <c r="CR69" s="143"/>
      <c r="CS69" s="143"/>
      <c r="CT69" s="143"/>
      <c r="CU69" s="143"/>
      <c r="CV69" s="143"/>
      <c r="CW69" s="143"/>
      <c r="CX69" s="143"/>
      <c r="CY69" s="143"/>
      <c r="CZ69" s="143"/>
      <c r="DA69" s="143"/>
      <c r="DB69" s="155"/>
    </row>
    <row r="70" spans="2:106" outlineLevel="1"/>
    <row r="71" spans="2:106" s="28" customFormat="1" outlineLevel="1">
      <c r="B71" s="212" t="s">
        <v>183</v>
      </c>
      <c r="C71" s="388"/>
      <c r="D71" s="388"/>
      <c r="E71" s="388"/>
      <c r="F71" s="388"/>
      <c r="G71" s="388"/>
      <c r="H71" s="388"/>
      <c r="I71" s="388"/>
      <c r="J71" s="388"/>
      <c r="K71" s="388"/>
      <c r="L71" s="388"/>
      <c r="M71" s="388"/>
      <c r="N71" s="388"/>
      <c r="O71" s="387"/>
      <c r="P71" s="388"/>
      <c r="Q71" s="388"/>
      <c r="R71" s="388"/>
      <c r="S71" s="388"/>
      <c r="T71" s="388"/>
      <c r="U71" s="388"/>
      <c r="V71" s="388"/>
      <c r="W71" s="388"/>
      <c r="X71" s="388"/>
      <c r="Y71" s="388"/>
      <c r="Z71" s="388"/>
      <c r="AA71" s="388"/>
      <c r="AB71" s="387"/>
      <c r="AC71" s="388"/>
      <c r="AD71" s="388"/>
      <c r="AE71" s="388"/>
      <c r="AF71" s="388"/>
      <c r="AG71" s="388"/>
      <c r="AH71" s="388"/>
      <c r="AI71" s="388"/>
      <c r="AJ71" s="388"/>
      <c r="AK71" s="388"/>
      <c r="AL71" s="388"/>
      <c r="AM71" s="388"/>
      <c r="AN71" s="388"/>
      <c r="AO71" s="387"/>
      <c r="AP71" s="388"/>
      <c r="AQ71" s="388"/>
      <c r="AR71" s="388"/>
      <c r="AS71" s="388"/>
      <c r="AT71" s="388"/>
      <c r="AU71" s="388"/>
      <c r="AV71" s="388"/>
      <c r="AW71" s="388"/>
      <c r="AX71" s="388"/>
      <c r="AY71" s="388"/>
      <c r="AZ71" s="388"/>
      <c r="BA71" s="388"/>
      <c r="BB71" s="387"/>
      <c r="BC71" s="388"/>
      <c r="BD71" s="388"/>
      <c r="BE71" s="388"/>
      <c r="BF71" s="388"/>
      <c r="BG71" s="388"/>
      <c r="BH71" s="388"/>
      <c r="BI71" s="388"/>
      <c r="BJ71" s="388"/>
      <c r="BK71" s="388"/>
      <c r="BL71" s="388"/>
      <c r="BM71" s="388"/>
      <c r="BN71" s="388"/>
      <c r="BO71" s="387"/>
      <c r="BP71" s="388"/>
      <c r="BQ71" s="388"/>
      <c r="BR71" s="388"/>
      <c r="BS71" s="388"/>
      <c r="BT71" s="388"/>
      <c r="BU71" s="388"/>
      <c r="BV71" s="388"/>
      <c r="BW71" s="388"/>
      <c r="BX71" s="388"/>
      <c r="BY71" s="388"/>
      <c r="BZ71" s="388"/>
      <c r="CA71" s="388"/>
      <c r="CB71" s="387"/>
      <c r="CC71" s="388"/>
      <c r="CD71" s="388"/>
      <c r="CE71" s="388"/>
      <c r="CF71" s="388"/>
      <c r="CG71" s="388"/>
      <c r="CH71" s="388"/>
      <c r="CI71" s="388"/>
      <c r="CJ71" s="388"/>
      <c r="CK71" s="388"/>
      <c r="CL71" s="388"/>
      <c r="CM71" s="388"/>
      <c r="CN71" s="388"/>
      <c r="CO71" s="387"/>
      <c r="CP71" s="388"/>
      <c r="CQ71" s="388"/>
      <c r="CR71" s="388"/>
      <c r="CS71" s="388"/>
      <c r="CT71" s="388"/>
      <c r="CU71" s="388"/>
      <c r="CV71" s="388"/>
      <c r="CW71" s="388"/>
      <c r="CX71" s="388"/>
      <c r="CY71" s="388"/>
      <c r="CZ71" s="388"/>
      <c r="DA71" s="388"/>
      <c r="DB71" s="387"/>
    </row>
    <row r="72" spans="2:106" s="28" customFormat="1" outlineLevel="1">
      <c r="B72" s="149" t="str">
        <f>B60</f>
        <v>SaaS Phase</v>
      </c>
      <c r="C72" s="142">
        <f>Assumptions!$D$55*(1+Assumptions!$D$56)^(C60)</f>
        <v>150000</v>
      </c>
      <c r="D72" s="142">
        <f>Assumptions!$D$55*(1+Assumptions!$D$56)^(D60)</f>
        <v>150000</v>
      </c>
      <c r="E72" s="142">
        <f>Assumptions!$D$55*(1+Assumptions!$D$56)^(E60)</f>
        <v>150000</v>
      </c>
      <c r="F72" s="142">
        <f>Assumptions!$D$55*(1+Assumptions!$D$56)^(F60)</f>
        <v>150000</v>
      </c>
      <c r="G72" s="142">
        <f>Assumptions!$D$55*(1+Assumptions!$D$56)^(G60)</f>
        <v>150000</v>
      </c>
      <c r="H72" s="142">
        <f>Assumptions!$D$55*(1+Assumptions!$D$56)^(H60)</f>
        <v>150000</v>
      </c>
      <c r="I72" s="142">
        <f>Assumptions!$D$55*(1+Assumptions!$D$56)^(I60)</f>
        <v>150000</v>
      </c>
      <c r="J72" s="142">
        <f>Assumptions!$D$55*(1+Assumptions!$D$56)^(J60)</f>
        <v>150000</v>
      </c>
      <c r="K72" s="142">
        <f>Assumptions!$D$55*(1+Assumptions!$D$56)^(K60)</f>
        <v>150000</v>
      </c>
      <c r="L72" s="142">
        <f>Assumptions!$D$55*(1+Assumptions!$D$56)^(L60)</f>
        <v>150000</v>
      </c>
      <c r="M72" s="142">
        <f>Assumptions!$D$55*(1+Assumptions!$D$56)^(M60)</f>
        <v>150000</v>
      </c>
      <c r="N72" s="142">
        <f>Assumptions!$D$55*(1+Assumptions!$D$56)^(N60)</f>
        <v>150000</v>
      </c>
      <c r="O72" s="342"/>
      <c r="P72" s="142">
        <f>Assumptions!$D$55*(1+Assumptions!$D$56)^(P60)</f>
        <v>150000</v>
      </c>
      <c r="Q72" s="142">
        <f>Assumptions!$D$55*(1+Assumptions!$D$56)^(Q60)</f>
        <v>150000</v>
      </c>
      <c r="R72" s="142">
        <f>Assumptions!$D$55*(1+Assumptions!$D$56)^(R60)</f>
        <v>165000</v>
      </c>
      <c r="S72" s="142">
        <f>Assumptions!$D$55*(1+Assumptions!$D$56)^(S60)</f>
        <v>165000</v>
      </c>
      <c r="T72" s="142">
        <f>Assumptions!$D$55*(1+Assumptions!$D$56)^(T60)</f>
        <v>165000</v>
      </c>
      <c r="U72" s="142">
        <f>Assumptions!$D$55*(1+Assumptions!$D$56)^(U60)</f>
        <v>165000</v>
      </c>
      <c r="V72" s="142">
        <f>Assumptions!$D$55*(1+Assumptions!$D$56)^(V60)</f>
        <v>165000</v>
      </c>
      <c r="W72" s="142">
        <f>Assumptions!$D$55*(1+Assumptions!$D$56)^(W60)</f>
        <v>165000</v>
      </c>
      <c r="X72" s="142">
        <f>Assumptions!$D$55*(1+Assumptions!$D$56)^(X60)</f>
        <v>165000</v>
      </c>
      <c r="Y72" s="142">
        <f>Assumptions!$D$55*(1+Assumptions!$D$56)^(Y60)</f>
        <v>165000</v>
      </c>
      <c r="Z72" s="142">
        <f>Assumptions!$D$55*(1+Assumptions!$D$56)^(Z60)</f>
        <v>165000</v>
      </c>
      <c r="AA72" s="142">
        <f>Assumptions!$D$55*(1+Assumptions!$D$56)^(AA60)</f>
        <v>165000</v>
      </c>
      <c r="AB72" s="342"/>
      <c r="AC72" s="142">
        <f>Assumptions!$D$55*(1+Assumptions!$D$56)^(AC60)</f>
        <v>165000</v>
      </c>
      <c r="AD72" s="142">
        <f>Assumptions!$D$55*(1+Assumptions!$D$56)^(AD60)</f>
        <v>165000</v>
      </c>
      <c r="AE72" s="142">
        <f>Assumptions!$D$55*(1+Assumptions!$D$56)^(AE60)</f>
        <v>181500.00000000003</v>
      </c>
      <c r="AF72" s="142">
        <f>Assumptions!$D$55*(1+Assumptions!$D$56)^(AF60)</f>
        <v>181500.00000000003</v>
      </c>
      <c r="AG72" s="142">
        <f>Assumptions!$D$55*(1+Assumptions!$D$56)^(AG60)</f>
        <v>181500.00000000003</v>
      </c>
      <c r="AH72" s="142">
        <f>Assumptions!$D$55*(1+Assumptions!$D$56)^(AH60)</f>
        <v>181500.00000000003</v>
      </c>
      <c r="AI72" s="142">
        <f>Assumptions!$D$55*(1+Assumptions!$D$56)^(AI60)</f>
        <v>181500.00000000003</v>
      </c>
      <c r="AJ72" s="142">
        <f>Assumptions!$D$55*(1+Assumptions!$D$56)^(AJ60)</f>
        <v>181500.00000000003</v>
      </c>
      <c r="AK72" s="142">
        <f>Assumptions!$D$55*(1+Assumptions!$D$56)^(AK60)</f>
        <v>181500.00000000003</v>
      </c>
      <c r="AL72" s="142">
        <f>Assumptions!$D$55*(1+Assumptions!$D$56)^(AL60)</f>
        <v>181500.00000000003</v>
      </c>
      <c r="AM72" s="142">
        <f>Assumptions!$D$55*(1+Assumptions!$D$56)^(AM60)</f>
        <v>181500.00000000003</v>
      </c>
      <c r="AN72" s="142">
        <f>Assumptions!$D$55*(1+Assumptions!$D$56)^(AN60)</f>
        <v>181500.00000000003</v>
      </c>
      <c r="AO72" s="342"/>
      <c r="AP72" s="142">
        <f>Assumptions!$D$55*(1+Assumptions!$D$56)^(AP60)</f>
        <v>181500.00000000003</v>
      </c>
      <c r="AQ72" s="142">
        <f>Assumptions!$D$55*(1+Assumptions!$D$56)^(AQ60)</f>
        <v>181500.00000000003</v>
      </c>
      <c r="AR72" s="142">
        <f>Assumptions!$D$55*(1+Assumptions!$D$56)^(AR60)</f>
        <v>199650.00000000006</v>
      </c>
      <c r="AS72" s="142">
        <f>Assumptions!$D$55*(1+Assumptions!$D$56)^(AS60)</f>
        <v>199650.00000000006</v>
      </c>
      <c r="AT72" s="142">
        <f>Assumptions!$D$55*(1+Assumptions!$D$56)^(AT60)</f>
        <v>199650.00000000006</v>
      </c>
      <c r="AU72" s="142">
        <f>Assumptions!$D$55*(1+Assumptions!$D$56)^(AU60)</f>
        <v>199650.00000000006</v>
      </c>
      <c r="AV72" s="142">
        <f>Assumptions!$D$55*(1+Assumptions!$D$56)^(AV60)</f>
        <v>199650.00000000006</v>
      </c>
      <c r="AW72" s="142">
        <f>Assumptions!$D$55*(1+Assumptions!$D$56)^(AW60)</f>
        <v>199650.00000000006</v>
      </c>
      <c r="AX72" s="142">
        <f>Assumptions!$D$55*(1+Assumptions!$D$56)^(AX60)</f>
        <v>199650.00000000006</v>
      </c>
      <c r="AY72" s="142">
        <f>Assumptions!$D$55*(1+Assumptions!$D$56)^(AY60)</f>
        <v>199650.00000000006</v>
      </c>
      <c r="AZ72" s="142">
        <f>Assumptions!$D$55*(1+Assumptions!$D$56)^(AZ60)</f>
        <v>199650.00000000006</v>
      </c>
      <c r="BA72" s="142">
        <f>Assumptions!$D$55*(1+Assumptions!$D$56)^(BA60)</f>
        <v>199650.00000000006</v>
      </c>
      <c r="BB72" s="342"/>
      <c r="BC72" s="142">
        <f>Assumptions!$D$55*(1+Assumptions!$D$56)^(BC60)</f>
        <v>199650.00000000006</v>
      </c>
      <c r="BD72" s="142">
        <f>Assumptions!$D$55*(1+Assumptions!$D$56)^(BD60)</f>
        <v>199650.00000000006</v>
      </c>
      <c r="BE72" s="142">
        <f>Assumptions!$D$55*(1+Assumptions!$D$56)^(BE60)</f>
        <v>219615.00000000006</v>
      </c>
      <c r="BF72" s="142">
        <f>Assumptions!$D$55*(1+Assumptions!$D$56)^(BF60)</f>
        <v>219615.00000000006</v>
      </c>
      <c r="BG72" s="142">
        <f>Assumptions!$D$55*(1+Assumptions!$D$56)^(BG60)</f>
        <v>219615.00000000006</v>
      </c>
      <c r="BH72" s="142">
        <f>Assumptions!$D$55*(1+Assumptions!$D$56)^(BH60)</f>
        <v>219615.00000000006</v>
      </c>
      <c r="BI72" s="142">
        <f>Assumptions!$D$55*(1+Assumptions!$D$56)^(BI60)</f>
        <v>219615.00000000006</v>
      </c>
      <c r="BJ72" s="142">
        <f>Assumptions!$D$55*(1+Assumptions!$D$56)^(BJ60)</f>
        <v>219615.00000000006</v>
      </c>
      <c r="BK72" s="142">
        <f>Assumptions!$D$55*(1+Assumptions!$D$56)^(BK60)</f>
        <v>219615.00000000006</v>
      </c>
      <c r="BL72" s="142">
        <f>Assumptions!$D$55*(1+Assumptions!$D$56)^(BL60)</f>
        <v>219615.00000000006</v>
      </c>
      <c r="BM72" s="142">
        <f>Assumptions!$D$55*(1+Assumptions!$D$56)^(BM60)</f>
        <v>219615.00000000006</v>
      </c>
      <c r="BN72" s="142">
        <f>Assumptions!$D$55*(1+Assumptions!$D$56)^(BN60)</f>
        <v>219615.00000000006</v>
      </c>
      <c r="BO72" s="342"/>
      <c r="BP72" s="142">
        <f>Assumptions!$D$55*(1+Assumptions!$D$56)^(BP60)</f>
        <v>219615.00000000006</v>
      </c>
      <c r="BQ72" s="142">
        <f>Assumptions!$D$55*(1+Assumptions!$D$56)^(BQ60)</f>
        <v>219615.00000000006</v>
      </c>
      <c r="BR72" s="142">
        <f>Assumptions!$D$55*(1+Assumptions!$D$56)^(BR60)</f>
        <v>241576.50000000009</v>
      </c>
      <c r="BS72" s="142">
        <f>Assumptions!$D$55*(1+Assumptions!$D$56)^(BS60)</f>
        <v>241576.50000000009</v>
      </c>
      <c r="BT72" s="142">
        <f>Assumptions!$D$55*(1+Assumptions!$D$56)^(BT60)</f>
        <v>241576.50000000009</v>
      </c>
      <c r="BU72" s="142">
        <f>Assumptions!$D$55*(1+Assumptions!$D$56)^(BU60)</f>
        <v>241576.50000000009</v>
      </c>
      <c r="BV72" s="142">
        <f>Assumptions!$D$55*(1+Assumptions!$D$56)^(BV60)</f>
        <v>241576.50000000009</v>
      </c>
      <c r="BW72" s="142">
        <f>Assumptions!$D$55*(1+Assumptions!$D$56)^(BW60)</f>
        <v>241576.50000000009</v>
      </c>
      <c r="BX72" s="142">
        <f>Assumptions!$D$55*(1+Assumptions!$D$56)^(BX60)</f>
        <v>241576.50000000009</v>
      </c>
      <c r="BY72" s="142">
        <f>Assumptions!$D$55*(1+Assumptions!$D$56)^(BY60)</f>
        <v>241576.50000000009</v>
      </c>
      <c r="BZ72" s="142">
        <f>Assumptions!$D$55*(1+Assumptions!$D$56)^(BZ60)</f>
        <v>241576.50000000009</v>
      </c>
      <c r="CA72" s="142">
        <f>Assumptions!$D$55*(1+Assumptions!$D$56)^(CA60)</f>
        <v>241576.50000000009</v>
      </c>
      <c r="CB72" s="342"/>
      <c r="CC72" s="142">
        <f>Assumptions!$D$55*(1+Assumptions!$D$56)^(CC60)</f>
        <v>241576.50000000009</v>
      </c>
      <c r="CD72" s="142">
        <f>Assumptions!$D$55*(1+Assumptions!$D$56)^(CD60)</f>
        <v>241576.50000000009</v>
      </c>
      <c r="CE72" s="142">
        <f>Assumptions!$D$55*(1+Assumptions!$D$56)^(CE60)</f>
        <v>265734.15000000014</v>
      </c>
      <c r="CF72" s="142">
        <f>Assumptions!$D$55*(1+Assumptions!$D$56)^(CF60)</f>
        <v>265734.15000000014</v>
      </c>
      <c r="CG72" s="142">
        <f>Assumptions!$D$55*(1+Assumptions!$D$56)^(CG60)</f>
        <v>265734.15000000014</v>
      </c>
      <c r="CH72" s="142">
        <f>Assumptions!$D$55*(1+Assumptions!$D$56)^(CH60)</f>
        <v>265734.15000000014</v>
      </c>
      <c r="CI72" s="142">
        <f>Assumptions!$D$55*(1+Assumptions!$D$56)^(CI60)</f>
        <v>265734.15000000014</v>
      </c>
      <c r="CJ72" s="142">
        <f>Assumptions!$D$55*(1+Assumptions!$D$56)^(CJ60)</f>
        <v>265734.15000000014</v>
      </c>
      <c r="CK72" s="142">
        <f>Assumptions!$D$55*(1+Assumptions!$D$56)^(CK60)</f>
        <v>265734.15000000014</v>
      </c>
      <c r="CL72" s="142">
        <f>Assumptions!$D$55*(1+Assumptions!$D$56)^(CL60)</f>
        <v>265734.15000000014</v>
      </c>
      <c r="CM72" s="142">
        <f>Assumptions!$D$55*(1+Assumptions!$D$56)^(CM60)</f>
        <v>265734.15000000014</v>
      </c>
      <c r="CN72" s="142">
        <f>Assumptions!$D$55*(1+Assumptions!$D$56)^(CN60)</f>
        <v>265734.15000000014</v>
      </c>
      <c r="CO72" s="342"/>
      <c r="CP72" s="142">
        <f>Assumptions!$D$55*(1+Assumptions!$D$56)^(CP60)</f>
        <v>265734.15000000014</v>
      </c>
      <c r="CQ72" s="142">
        <f>Assumptions!$D$55*(1+Assumptions!$D$56)^(CQ60)</f>
        <v>265734.15000000014</v>
      </c>
      <c r="CR72" s="142">
        <f>Assumptions!$D$55*(1+Assumptions!$D$56)^(CR60)</f>
        <v>292307.56500000018</v>
      </c>
      <c r="CS72" s="142">
        <f>Assumptions!$D$55*(1+Assumptions!$D$56)^(CS60)</f>
        <v>292307.56500000018</v>
      </c>
      <c r="CT72" s="142">
        <f>Assumptions!$D$55*(1+Assumptions!$D$56)^(CT60)</f>
        <v>292307.56500000018</v>
      </c>
      <c r="CU72" s="142">
        <f>Assumptions!$D$55*(1+Assumptions!$D$56)^(CU60)</f>
        <v>292307.56500000018</v>
      </c>
      <c r="CV72" s="142">
        <f>Assumptions!$D$55*(1+Assumptions!$D$56)^(CV60)</f>
        <v>292307.56500000018</v>
      </c>
      <c r="CW72" s="142">
        <f>Assumptions!$D$55*(1+Assumptions!$D$56)^(CW60)</f>
        <v>292307.56500000018</v>
      </c>
      <c r="CX72" s="142">
        <f>Assumptions!$D$55*(1+Assumptions!$D$56)^(CX60)</f>
        <v>292307.56500000018</v>
      </c>
      <c r="CY72" s="142">
        <f>Assumptions!$D$55*(1+Assumptions!$D$56)^(CY60)</f>
        <v>292307.56500000018</v>
      </c>
      <c r="CZ72" s="142">
        <f>Assumptions!$D$55*(1+Assumptions!$D$56)^(CZ60)</f>
        <v>292307.56500000018</v>
      </c>
      <c r="DA72" s="142">
        <f>Assumptions!$D$55*(1+Assumptions!$D$56)^(DA60)</f>
        <v>292307.56500000018</v>
      </c>
      <c r="DB72" s="342"/>
    </row>
    <row r="73" spans="2:106" s="28" customFormat="1" outlineLevel="1">
      <c r="B73" s="149" t="str">
        <f t="shared" ref="B73:B74" si="712">B61</f>
        <v>PaaS Phase</v>
      </c>
      <c r="C73" s="142">
        <f>Assumptions!$E$55*(1+Assumptions!$E$56)^(C61)</f>
        <v>200000</v>
      </c>
      <c r="D73" s="142">
        <f>Assumptions!$E$55*(1+Assumptions!$E$56)^(D61)</f>
        <v>200000</v>
      </c>
      <c r="E73" s="142">
        <f>Assumptions!$E$55*(1+Assumptions!$E$56)^(E61)</f>
        <v>200000</v>
      </c>
      <c r="F73" s="142">
        <f>Assumptions!$E$55*(1+Assumptions!$E$56)^(F61)</f>
        <v>200000</v>
      </c>
      <c r="G73" s="142">
        <f>Assumptions!$E$55*(1+Assumptions!$E$56)^(G61)</f>
        <v>200000</v>
      </c>
      <c r="H73" s="142">
        <f>Assumptions!$E$55*(1+Assumptions!$E$56)^(H61)</f>
        <v>200000</v>
      </c>
      <c r="I73" s="142">
        <f>Assumptions!$E$55*(1+Assumptions!$E$56)^(I61)</f>
        <v>200000</v>
      </c>
      <c r="J73" s="142">
        <f>Assumptions!$E$55*(1+Assumptions!$E$56)^(J61)</f>
        <v>200000</v>
      </c>
      <c r="K73" s="142">
        <f>Assumptions!$E$55*(1+Assumptions!$E$56)^(K61)</f>
        <v>200000</v>
      </c>
      <c r="L73" s="142">
        <f>Assumptions!$E$55*(1+Assumptions!$E$56)^(L61)</f>
        <v>200000</v>
      </c>
      <c r="M73" s="142">
        <f>Assumptions!$E$55*(1+Assumptions!$E$56)^(M61)</f>
        <v>200000</v>
      </c>
      <c r="N73" s="142">
        <f>Assumptions!$E$55*(1+Assumptions!$E$56)^(N61)</f>
        <v>200000</v>
      </c>
      <c r="O73" s="342"/>
      <c r="P73" s="142">
        <f>Assumptions!$E$55*(1+Assumptions!$E$56)^(P61)</f>
        <v>200000</v>
      </c>
      <c r="Q73" s="142">
        <f>Assumptions!$E$55*(1+Assumptions!$E$56)^(Q61)</f>
        <v>200000</v>
      </c>
      <c r="R73" s="142">
        <f>Assumptions!$E$55*(1+Assumptions!$E$56)^(R61)</f>
        <v>200000</v>
      </c>
      <c r="S73" s="142">
        <f>Assumptions!$E$55*(1+Assumptions!$E$56)^(S61)</f>
        <v>200000</v>
      </c>
      <c r="T73" s="142">
        <f>Assumptions!$E$55*(1+Assumptions!$E$56)^(T61)</f>
        <v>200000</v>
      </c>
      <c r="U73" s="142">
        <f>Assumptions!$E$55*(1+Assumptions!$E$56)^(U61)</f>
        <v>200000</v>
      </c>
      <c r="V73" s="142">
        <f>Assumptions!$E$55*(1+Assumptions!$E$56)^(V61)</f>
        <v>200000</v>
      </c>
      <c r="W73" s="142">
        <f>Assumptions!$E$55*(1+Assumptions!$E$56)^(W61)</f>
        <v>200000</v>
      </c>
      <c r="X73" s="142">
        <f>Assumptions!$E$55*(1+Assumptions!$E$56)^(X61)</f>
        <v>200000</v>
      </c>
      <c r="Y73" s="142">
        <f>Assumptions!$E$55*(1+Assumptions!$E$56)^(Y61)</f>
        <v>200000</v>
      </c>
      <c r="Z73" s="142">
        <f>Assumptions!$E$55*(1+Assumptions!$E$56)^(Z61)</f>
        <v>200000</v>
      </c>
      <c r="AA73" s="142">
        <f>Assumptions!$E$55*(1+Assumptions!$E$56)^(AA61)</f>
        <v>200000</v>
      </c>
      <c r="AB73" s="342"/>
      <c r="AC73" s="142">
        <f>Assumptions!$E$55*(1+Assumptions!$E$56)^(AC61)</f>
        <v>200000</v>
      </c>
      <c r="AD73" s="142">
        <f>Assumptions!$E$55*(1+Assumptions!$E$56)^(AD61)</f>
        <v>200000</v>
      </c>
      <c r="AE73" s="142">
        <f>Assumptions!$E$55*(1+Assumptions!$E$56)^(AE61)</f>
        <v>200000</v>
      </c>
      <c r="AF73" s="142">
        <f>Assumptions!$E$55*(1+Assumptions!$E$56)^(AF61)</f>
        <v>200000</v>
      </c>
      <c r="AG73" s="142">
        <f>Assumptions!$E$55*(1+Assumptions!$E$56)^(AG61)</f>
        <v>200000</v>
      </c>
      <c r="AH73" s="142">
        <f>Assumptions!$E$55*(1+Assumptions!$E$56)^(AH61)</f>
        <v>200000</v>
      </c>
      <c r="AI73" s="142">
        <f>Assumptions!$E$55*(1+Assumptions!$E$56)^(AI61)</f>
        <v>220000.00000000003</v>
      </c>
      <c r="AJ73" s="142">
        <f>Assumptions!$E$55*(1+Assumptions!$E$56)^(AJ61)</f>
        <v>220000.00000000003</v>
      </c>
      <c r="AK73" s="142">
        <f>Assumptions!$E$55*(1+Assumptions!$E$56)^(AK61)</f>
        <v>220000.00000000003</v>
      </c>
      <c r="AL73" s="142">
        <f>Assumptions!$E$55*(1+Assumptions!$E$56)^(AL61)</f>
        <v>220000.00000000003</v>
      </c>
      <c r="AM73" s="142">
        <f>Assumptions!$E$55*(1+Assumptions!$E$56)^(AM61)</f>
        <v>220000.00000000003</v>
      </c>
      <c r="AN73" s="142">
        <f>Assumptions!$E$55*(1+Assumptions!$E$56)^(AN61)</f>
        <v>220000.00000000003</v>
      </c>
      <c r="AO73" s="342"/>
      <c r="AP73" s="142">
        <f>Assumptions!$E$55*(1+Assumptions!$E$56)^(AP61)</f>
        <v>220000.00000000003</v>
      </c>
      <c r="AQ73" s="142">
        <f>Assumptions!$E$55*(1+Assumptions!$E$56)^(AQ61)</f>
        <v>220000.00000000003</v>
      </c>
      <c r="AR73" s="142">
        <f>Assumptions!$E$55*(1+Assumptions!$E$56)^(AR61)</f>
        <v>220000.00000000003</v>
      </c>
      <c r="AS73" s="142">
        <f>Assumptions!$E$55*(1+Assumptions!$E$56)^(AS61)</f>
        <v>220000.00000000003</v>
      </c>
      <c r="AT73" s="142">
        <f>Assumptions!$E$55*(1+Assumptions!$E$56)^(AT61)</f>
        <v>220000.00000000003</v>
      </c>
      <c r="AU73" s="142">
        <f>Assumptions!$E$55*(1+Assumptions!$E$56)^(AU61)</f>
        <v>220000.00000000003</v>
      </c>
      <c r="AV73" s="142">
        <f>Assumptions!$E$55*(1+Assumptions!$E$56)^(AV61)</f>
        <v>242000.00000000003</v>
      </c>
      <c r="AW73" s="142">
        <f>Assumptions!$E$55*(1+Assumptions!$E$56)^(AW61)</f>
        <v>242000.00000000003</v>
      </c>
      <c r="AX73" s="142">
        <f>Assumptions!$E$55*(1+Assumptions!$E$56)^(AX61)</f>
        <v>242000.00000000003</v>
      </c>
      <c r="AY73" s="142">
        <f>Assumptions!$E$55*(1+Assumptions!$E$56)^(AY61)</f>
        <v>242000.00000000003</v>
      </c>
      <c r="AZ73" s="142">
        <f>Assumptions!$E$55*(1+Assumptions!$E$56)^(AZ61)</f>
        <v>242000.00000000003</v>
      </c>
      <c r="BA73" s="142">
        <f>Assumptions!$E$55*(1+Assumptions!$E$56)^(BA61)</f>
        <v>242000.00000000003</v>
      </c>
      <c r="BB73" s="342"/>
      <c r="BC73" s="142">
        <f>Assumptions!$E$55*(1+Assumptions!$E$56)^(BC61)</f>
        <v>242000.00000000003</v>
      </c>
      <c r="BD73" s="142">
        <f>Assumptions!$E$55*(1+Assumptions!$E$56)^(BD61)</f>
        <v>242000.00000000003</v>
      </c>
      <c r="BE73" s="142">
        <f>Assumptions!$E$55*(1+Assumptions!$E$56)^(BE61)</f>
        <v>242000.00000000003</v>
      </c>
      <c r="BF73" s="142">
        <f>Assumptions!$E$55*(1+Assumptions!$E$56)^(BF61)</f>
        <v>242000.00000000003</v>
      </c>
      <c r="BG73" s="142">
        <f>Assumptions!$E$55*(1+Assumptions!$E$56)^(BG61)</f>
        <v>242000.00000000003</v>
      </c>
      <c r="BH73" s="142">
        <f>Assumptions!$E$55*(1+Assumptions!$E$56)^(BH61)</f>
        <v>242000.00000000003</v>
      </c>
      <c r="BI73" s="142">
        <f>Assumptions!$E$55*(1+Assumptions!$E$56)^(BI61)</f>
        <v>266200.00000000006</v>
      </c>
      <c r="BJ73" s="142">
        <f>Assumptions!$E$55*(1+Assumptions!$E$56)^(BJ61)</f>
        <v>266200.00000000006</v>
      </c>
      <c r="BK73" s="142">
        <f>Assumptions!$E$55*(1+Assumptions!$E$56)^(BK61)</f>
        <v>266200.00000000006</v>
      </c>
      <c r="BL73" s="142">
        <f>Assumptions!$E$55*(1+Assumptions!$E$56)^(BL61)</f>
        <v>266200.00000000006</v>
      </c>
      <c r="BM73" s="142">
        <f>Assumptions!$E$55*(1+Assumptions!$E$56)^(BM61)</f>
        <v>266200.00000000006</v>
      </c>
      <c r="BN73" s="142">
        <f>Assumptions!$E$55*(1+Assumptions!$E$56)^(BN61)</f>
        <v>266200.00000000006</v>
      </c>
      <c r="BO73" s="342"/>
      <c r="BP73" s="142">
        <f>Assumptions!$E$55*(1+Assumptions!$E$56)^(BP61)</f>
        <v>266200.00000000006</v>
      </c>
      <c r="BQ73" s="142">
        <f>Assumptions!$E$55*(1+Assumptions!$E$56)^(BQ61)</f>
        <v>266200.00000000006</v>
      </c>
      <c r="BR73" s="142">
        <f>Assumptions!$E$55*(1+Assumptions!$E$56)^(BR61)</f>
        <v>266200.00000000006</v>
      </c>
      <c r="BS73" s="142">
        <f>Assumptions!$E$55*(1+Assumptions!$E$56)^(BS61)</f>
        <v>266200.00000000006</v>
      </c>
      <c r="BT73" s="142">
        <f>Assumptions!$E$55*(1+Assumptions!$E$56)^(BT61)</f>
        <v>266200.00000000006</v>
      </c>
      <c r="BU73" s="142">
        <f>Assumptions!$E$55*(1+Assumptions!$E$56)^(BU61)</f>
        <v>266200.00000000006</v>
      </c>
      <c r="BV73" s="142">
        <f>Assumptions!$E$55*(1+Assumptions!$E$56)^(BV61)</f>
        <v>292820.00000000006</v>
      </c>
      <c r="BW73" s="142">
        <f>Assumptions!$E$55*(1+Assumptions!$E$56)^(BW61)</f>
        <v>292820.00000000006</v>
      </c>
      <c r="BX73" s="142">
        <f>Assumptions!$E$55*(1+Assumptions!$E$56)^(BX61)</f>
        <v>292820.00000000006</v>
      </c>
      <c r="BY73" s="142">
        <f>Assumptions!$E$55*(1+Assumptions!$E$56)^(BY61)</f>
        <v>292820.00000000006</v>
      </c>
      <c r="BZ73" s="142">
        <f>Assumptions!$E$55*(1+Assumptions!$E$56)^(BZ61)</f>
        <v>292820.00000000006</v>
      </c>
      <c r="CA73" s="142">
        <f>Assumptions!$E$55*(1+Assumptions!$E$56)^(CA61)</f>
        <v>292820.00000000006</v>
      </c>
      <c r="CB73" s="342"/>
      <c r="CC73" s="142">
        <f>Assumptions!$E$55*(1+Assumptions!$E$56)^(CC61)</f>
        <v>292820.00000000006</v>
      </c>
      <c r="CD73" s="142">
        <f>Assumptions!$E$55*(1+Assumptions!$E$56)^(CD61)</f>
        <v>292820.00000000006</v>
      </c>
      <c r="CE73" s="142">
        <f>Assumptions!$E$55*(1+Assumptions!$E$56)^(CE61)</f>
        <v>292820.00000000006</v>
      </c>
      <c r="CF73" s="142">
        <f>Assumptions!$E$55*(1+Assumptions!$E$56)^(CF61)</f>
        <v>292820.00000000006</v>
      </c>
      <c r="CG73" s="142">
        <f>Assumptions!$E$55*(1+Assumptions!$E$56)^(CG61)</f>
        <v>292820.00000000006</v>
      </c>
      <c r="CH73" s="142">
        <f>Assumptions!$E$55*(1+Assumptions!$E$56)^(CH61)</f>
        <v>292820.00000000006</v>
      </c>
      <c r="CI73" s="142">
        <f>Assumptions!$E$55*(1+Assumptions!$E$56)^(CI61)</f>
        <v>322102.00000000012</v>
      </c>
      <c r="CJ73" s="142">
        <f>Assumptions!$E$55*(1+Assumptions!$E$56)^(CJ61)</f>
        <v>322102.00000000012</v>
      </c>
      <c r="CK73" s="142">
        <f>Assumptions!$E$55*(1+Assumptions!$E$56)^(CK61)</f>
        <v>322102.00000000012</v>
      </c>
      <c r="CL73" s="142">
        <f>Assumptions!$E$55*(1+Assumptions!$E$56)^(CL61)</f>
        <v>322102.00000000012</v>
      </c>
      <c r="CM73" s="142">
        <f>Assumptions!$E$55*(1+Assumptions!$E$56)^(CM61)</f>
        <v>322102.00000000012</v>
      </c>
      <c r="CN73" s="142">
        <f>Assumptions!$E$55*(1+Assumptions!$E$56)^(CN61)</f>
        <v>322102.00000000012</v>
      </c>
      <c r="CO73" s="342"/>
      <c r="CP73" s="142">
        <f>Assumptions!$E$55*(1+Assumptions!$E$56)^(CP61)</f>
        <v>322102.00000000012</v>
      </c>
      <c r="CQ73" s="142">
        <f>Assumptions!$E$55*(1+Assumptions!$E$56)^(CQ61)</f>
        <v>322102.00000000012</v>
      </c>
      <c r="CR73" s="142">
        <f>Assumptions!$E$55*(1+Assumptions!$E$56)^(CR61)</f>
        <v>322102.00000000012</v>
      </c>
      <c r="CS73" s="142">
        <f>Assumptions!$E$55*(1+Assumptions!$E$56)^(CS61)</f>
        <v>322102.00000000012</v>
      </c>
      <c r="CT73" s="142">
        <f>Assumptions!$E$55*(1+Assumptions!$E$56)^(CT61)</f>
        <v>322102.00000000012</v>
      </c>
      <c r="CU73" s="142">
        <f>Assumptions!$E$55*(1+Assumptions!$E$56)^(CU61)</f>
        <v>322102.00000000012</v>
      </c>
      <c r="CV73" s="142">
        <f>Assumptions!$E$55*(1+Assumptions!$E$56)^(CV61)</f>
        <v>354312.20000000019</v>
      </c>
      <c r="CW73" s="142">
        <f>Assumptions!$E$55*(1+Assumptions!$E$56)^(CW61)</f>
        <v>354312.20000000019</v>
      </c>
      <c r="CX73" s="142">
        <f>Assumptions!$E$55*(1+Assumptions!$E$56)^(CX61)</f>
        <v>354312.20000000019</v>
      </c>
      <c r="CY73" s="142">
        <f>Assumptions!$E$55*(1+Assumptions!$E$56)^(CY61)</f>
        <v>354312.20000000019</v>
      </c>
      <c r="CZ73" s="142">
        <f>Assumptions!$E$55*(1+Assumptions!$E$56)^(CZ61)</f>
        <v>354312.20000000019</v>
      </c>
      <c r="DA73" s="142">
        <f>Assumptions!$E$55*(1+Assumptions!$E$56)^(DA61)</f>
        <v>354312.20000000019</v>
      </c>
      <c r="DB73" s="342"/>
    </row>
    <row r="74" spans="2:106" s="28" customFormat="1" outlineLevel="1">
      <c r="B74" s="149" t="str">
        <f t="shared" si="712"/>
        <v>Baas Phase</v>
      </c>
      <c r="C74" s="142">
        <f>Assumptions!$F$55*(1+Assumptions!$F$56)^(C62)</f>
        <v>250000</v>
      </c>
      <c r="D74" s="142">
        <f>Assumptions!$F$55*(1+Assumptions!$F$56)^(D62)</f>
        <v>250000</v>
      </c>
      <c r="E74" s="142">
        <f>Assumptions!$F$55*(1+Assumptions!$F$56)^(E62)</f>
        <v>250000</v>
      </c>
      <c r="F74" s="142">
        <f>Assumptions!$F$55*(1+Assumptions!$F$56)^(F62)</f>
        <v>250000</v>
      </c>
      <c r="G74" s="142">
        <f>Assumptions!$F$55*(1+Assumptions!$F$56)^(G62)</f>
        <v>250000</v>
      </c>
      <c r="H74" s="142">
        <f>Assumptions!$F$55*(1+Assumptions!$F$56)^(H62)</f>
        <v>250000</v>
      </c>
      <c r="I74" s="142">
        <f>Assumptions!$F$55*(1+Assumptions!$F$56)^(I62)</f>
        <v>250000</v>
      </c>
      <c r="J74" s="142">
        <f>Assumptions!$F$55*(1+Assumptions!$F$56)^(J62)</f>
        <v>250000</v>
      </c>
      <c r="K74" s="142">
        <f>Assumptions!$F$55*(1+Assumptions!$F$56)^(K62)</f>
        <v>250000</v>
      </c>
      <c r="L74" s="142">
        <f>Assumptions!$F$55*(1+Assumptions!$F$56)^(L62)</f>
        <v>250000</v>
      </c>
      <c r="M74" s="142">
        <f>Assumptions!$F$55*(1+Assumptions!$F$56)^(M62)</f>
        <v>250000</v>
      </c>
      <c r="N74" s="142">
        <f>Assumptions!$F$55*(1+Assumptions!$F$56)^(N62)</f>
        <v>250000</v>
      </c>
      <c r="O74" s="342"/>
      <c r="P74" s="142">
        <f>Assumptions!$F$55*(1+Assumptions!$F$56)^(P62)</f>
        <v>250000</v>
      </c>
      <c r="Q74" s="142">
        <f>Assumptions!$F$55*(1+Assumptions!$F$56)^(Q62)</f>
        <v>250000</v>
      </c>
      <c r="R74" s="142">
        <f>Assumptions!$F$55*(1+Assumptions!$F$56)^(R62)</f>
        <v>250000</v>
      </c>
      <c r="S74" s="142">
        <f>Assumptions!$F$55*(1+Assumptions!$F$56)^(S62)</f>
        <v>250000</v>
      </c>
      <c r="T74" s="142">
        <f>Assumptions!$F$55*(1+Assumptions!$F$56)^(T62)</f>
        <v>250000</v>
      </c>
      <c r="U74" s="142">
        <f>Assumptions!$F$55*(1+Assumptions!$F$56)^(U62)</f>
        <v>250000</v>
      </c>
      <c r="V74" s="142">
        <f>Assumptions!$F$55*(1+Assumptions!$F$56)^(V62)</f>
        <v>250000</v>
      </c>
      <c r="W74" s="142">
        <f>Assumptions!$F$55*(1+Assumptions!$F$56)^(W62)</f>
        <v>250000</v>
      </c>
      <c r="X74" s="142">
        <f>Assumptions!$F$55*(1+Assumptions!$F$56)^(X62)</f>
        <v>250000</v>
      </c>
      <c r="Y74" s="142">
        <f>Assumptions!$F$55*(1+Assumptions!$F$56)^(Y62)</f>
        <v>250000</v>
      </c>
      <c r="Z74" s="142">
        <f>Assumptions!$F$55*(1+Assumptions!$F$56)^(Z62)</f>
        <v>250000</v>
      </c>
      <c r="AA74" s="142">
        <f>Assumptions!$F$55*(1+Assumptions!$F$56)^(AA62)</f>
        <v>250000</v>
      </c>
      <c r="AB74" s="342"/>
      <c r="AC74" s="142">
        <f>Assumptions!$F$55*(1+Assumptions!$F$56)^(AC62)</f>
        <v>250000</v>
      </c>
      <c r="AD74" s="142">
        <f>Assumptions!$F$55*(1+Assumptions!$F$56)^(AD62)</f>
        <v>250000</v>
      </c>
      <c r="AE74" s="142">
        <f>Assumptions!$F$55*(1+Assumptions!$F$56)^(AE62)</f>
        <v>250000</v>
      </c>
      <c r="AF74" s="142">
        <f>Assumptions!$F$55*(1+Assumptions!$F$56)^(AF62)</f>
        <v>250000</v>
      </c>
      <c r="AG74" s="142">
        <f>Assumptions!$F$55*(1+Assumptions!$F$56)^(AG62)</f>
        <v>250000</v>
      </c>
      <c r="AH74" s="142">
        <f>Assumptions!$F$55*(1+Assumptions!$F$56)^(AH62)</f>
        <v>250000</v>
      </c>
      <c r="AI74" s="142">
        <f>Assumptions!$F$55*(1+Assumptions!$F$56)^(AI62)</f>
        <v>250000</v>
      </c>
      <c r="AJ74" s="142">
        <f>Assumptions!$F$55*(1+Assumptions!$F$56)^(AJ62)</f>
        <v>250000</v>
      </c>
      <c r="AK74" s="142">
        <f>Assumptions!$F$55*(1+Assumptions!$F$56)^(AK62)</f>
        <v>250000</v>
      </c>
      <c r="AL74" s="142">
        <f>Assumptions!$F$55*(1+Assumptions!$F$56)^(AL62)</f>
        <v>250000</v>
      </c>
      <c r="AM74" s="142">
        <f>Assumptions!$F$55*(1+Assumptions!$F$56)^(AM62)</f>
        <v>250000</v>
      </c>
      <c r="AN74" s="142">
        <f>Assumptions!$F$55*(1+Assumptions!$F$56)^(AN62)</f>
        <v>250000</v>
      </c>
      <c r="AO74" s="342"/>
      <c r="AP74" s="142">
        <f>Assumptions!$F$55*(1+Assumptions!$F$56)^(AP62)</f>
        <v>250000</v>
      </c>
      <c r="AQ74" s="142">
        <f>Assumptions!$F$55*(1+Assumptions!$F$56)^(AQ62)</f>
        <v>250000</v>
      </c>
      <c r="AR74" s="142">
        <f>Assumptions!$F$55*(1+Assumptions!$F$56)^(AR62)</f>
        <v>250000</v>
      </c>
      <c r="AS74" s="142">
        <f>Assumptions!$F$55*(1+Assumptions!$F$56)^(AS62)</f>
        <v>250000</v>
      </c>
      <c r="AT74" s="142">
        <f>Assumptions!$F$55*(1+Assumptions!$F$56)^(AT62)</f>
        <v>250000</v>
      </c>
      <c r="AU74" s="142">
        <f>Assumptions!$F$55*(1+Assumptions!$F$56)^(AU62)</f>
        <v>250000</v>
      </c>
      <c r="AV74" s="142">
        <f>Assumptions!$F$55*(1+Assumptions!$F$56)^(AV62)</f>
        <v>250000</v>
      </c>
      <c r="AW74" s="142">
        <f>Assumptions!$F$55*(1+Assumptions!$F$56)^(AW62)</f>
        <v>250000</v>
      </c>
      <c r="AX74" s="142">
        <f>Assumptions!$F$55*(1+Assumptions!$F$56)^(AX62)</f>
        <v>250000</v>
      </c>
      <c r="AY74" s="142">
        <f>Assumptions!$F$55*(1+Assumptions!$F$56)^(AY62)</f>
        <v>250000</v>
      </c>
      <c r="AZ74" s="142">
        <f>Assumptions!$F$55*(1+Assumptions!$F$56)^(AZ62)</f>
        <v>250000</v>
      </c>
      <c r="BA74" s="142">
        <f>Assumptions!$F$55*(1+Assumptions!$F$56)^(BA62)</f>
        <v>250000</v>
      </c>
      <c r="BB74" s="342"/>
      <c r="BC74" s="142">
        <f>Assumptions!$F$55*(1+Assumptions!$F$56)^(BC62)</f>
        <v>250000</v>
      </c>
      <c r="BD74" s="142">
        <f>Assumptions!$F$55*(1+Assumptions!$F$56)^(BD62)</f>
        <v>250000</v>
      </c>
      <c r="BE74" s="142">
        <f>Assumptions!$F$55*(1+Assumptions!$F$56)^(BE62)</f>
        <v>250000</v>
      </c>
      <c r="BF74" s="142">
        <f>Assumptions!$F$55*(1+Assumptions!$F$56)^(BF62)</f>
        <v>250000</v>
      </c>
      <c r="BG74" s="142">
        <f>Assumptions!$F$55*(1+Assumptions!$F$56)^(BG62)</f>
        <v>250000</v>
      </c>
      <c r="BH74" s="142">
        <f>Assumptions!$F$55*(1+Assumptions!$F$56)^(BH62)</f>
        <v>250000</v>
      </c>
      <c r="BI74" s="142">
        <f>Assumptions!$F$55*(1+Assumptions!$F$56)^(BI62)</f>
        <v>250000</v>
      </c>
      <c r="BJ74" s="142">
        <f>Assumptions!$F$55*(1+Assumptions!$F$56)^(BJ62)</f>
        <v>250000</v>
      </c>
      <c r="BK74" s="142">
        <f>Assumptions!$F$55*(1+Assumptions!$F$56)^(BK62)</f>
        <v>250000</v>
      </c>
      <c r="BL74" s="142">
        <f>Assumptions!$F$55*(1+Assumptions!$F$56)^(BL62)</f>
        <v>250000</v>
      </c>
      <c r="BM74" s="142">
        <f>Assumptions!$F$55*(1+Assumptions!$F$56)^(BM62)</f>
        <v>250000</v>
      </c>
      <c r="BN74" s="142">
        <f>Assumptions!$F$55*(1+Assumptions!$F$56)^(BN62)</f>
        <v>250000</v>
      </c>
      <c r="BO74" s="342"/>
      <c r="BP74" s="142">
        <f>Assumptions!$F$55*(1+Assumptions!$F$56)^(BP62)</f>
        <v>275000</v>
      </c>
      <c r="BQ74" s="142">
        <f>Assumptions!$F$55*(1+Assumptions!$F$56)^(BQ62)</f>
        <v>275000</v>
      </c>
      <c r="BR74" s="142">
        <f>Assumptions!$F$55*(1+Assumptions!$F$56)^(BR62)</f>
        <v>275000</v>
      </c>
      <c r="BS74" s="142">
        <f>Assumptions!$F$55*(1+Assumptions!$F$56)^(BS62)</f>
        <v>275000</v>
      </c>
      <c r="BT74" s="142">
        <f>Assumptions!$F$55*(1+Assumptions!$F$56)^(BT62)</f>
        <v>275000</v>
      </c>
      <c r="BU74" s="142">
        <f>Assumptions!$F$55*(1+Assumptions!$F$56)^(BU62)</f>
        <v>275000</v>
      </c>
      <c r="BV74" s="142">
        <f>Assumptions!$F$55*(1+Assumptions!$F$56)^(BV62)</f>
        <v>275000</v>
      </c>
      <c r="BW74" s="142">
        <f>Assumptions!$F$55*(1+Assumptions!$F$56)^(BW62)</f>
        <v>275000</v>
      </c>
      <c r="BX74" s="142">
        <f>Assumptions!$F$55*(1+Assumptions!$F$56)^(BX62)</f>
        <v>275000</v>
      </c>
      <c r="BY74" s="142">
        <f>Assumptions!$F$55*(1+Assumptions!$F$56)^(BY62)</f>
        <v>275000</v>
      </c>
      <c r="BZ74" s="142">
        <f>Assumptions!$F$55*(1+Assumptions!$F$56)^(BZ62)</f>
        <v>275000</v>
      </c>
      <c r="CA74" s="142">
        <f>Assumptions!$F$55*(1+Assumptions!$F$56)^(CA62)</f>
        <v>275000</v>
      </c>
      <c r="CB74" s="342"/>
      <c r="CC74" s="142">
        <f>Assumptions!$F$55*(1+Assumptions!$F$56)^(CC62)</f>
        <v>302500.00000000006</v>
      </c>
      <c r="CD74" s="142">
        <f>Assumptions!$F$55*(1+Assumptions!$F$56)^(CD62)</f>
        <v>302500.00000000006</v>
      </c>
      <c r="CE74" s="142">
        <f>Assumptions!$F$55*(1+Assumptions!$F$56)^(CE62)</f>
        <v>302500.00000000006</v>
      </c>
      <c r="CF74" s="142">
        <f>Assumptions!$F$55*(1+Assumptions!$F$56)^(CF62)</f>
        <v>302500.00000000006</v>
      </c>
      <c r="CG74" s="142">
        <f>Assumptions!$F$55*(1+Assumptions!$F$56)^(CG62)</f>
        <v>302500.00000000006</v>
      </c>
      <c r="CH74" s="142">
        <f>Assumptions!$F$55*(1+Assumptions!$F$56)^(CH62)</f>
        <v>302500.00000000006</v>
      </c>
      <c r="CI74" s="142">
        <f>Assumptions!$F$55*(1+Assumptions!$F$56)^(CI62)</f>
        <v>302500.00000000006</v>
      </c>
      <c r="CJ74" s="142">
        <f>Assumptions!$F$55*(1+Assumptions!$F$56)^(CJ62)</f>
        <v>302500.00000000006</v>
      </c>
      <c r="CK74" s="142">
        <f>Assumptions!$F$55*(1+Assumptions!$F$56)^(CK62)</f>
        <v>302500.00000000006</v>
      </c>
      <c r="CL74" s="142">
        <f>Assumptions!$F$55*(1+Assumptions!$F$56)^(CL62)</f>
        <v>302500.00000000006</v>
      </c>
      <c r="CM74" s="142">
        <f>Assumptions!$F$55*(1+Assumptions!$F$56)^(CM62)</f>
        <v>302500.00000000006</v>
      </c>
      <c r="CN74" s="142">
        <f>Assumptions!$F$55*(1+Assumptions!$F$56)^(CN62)</f>
        <v>302500.00000000006</v>
      </c>
      <c r="CO74" s="342"/>
      <c r="CP74" s="142">
        <f>Assumptions!$F$55*(1+Assumptions!$F$56)^(CP62)</f>
        <v>332750.00000000012</v>
      </c>
      <c r="CQ74" s="142">
        <f>Assumptions!$F$55*(1+Assumptions!$F$56)^(CQ62)</f>
        <v>332750.00000000012</v>
      </c>
      <c r="CR74" s="142">
        <f>Assumptions!$F$55*(1+Assumptions!$F$56)^(CR62)</f>
        <v>332750.00000000012</v>
      </c>
      <c r="CS74" s="142">
        <f>Assumptions!$F$55*(1+Assumptions!$F$56)^(CS62)</f>
        <v>332750.00000000012</v>
      </c>
      <c r="CT74" s="142">
        <f>Assumptions!$F$55*(1+Assumptions!$F$56)^(CT62)</f>
        <v>332750.00000000012</v>
      </c>
      <c r="CU74" s="142">
        <f>Assumptions!$F$55*(1+Assumptions!$F$56)^(CU62)</f>
        <v>332750.00000000012</v>
      </c>
      <c r="CV74" s="142">
        <f>Assumptions!$F$55*(1+Assumptions!$F$56)^(CV62)</f>
        <v>332750.00000000012</v>
      </c>
      <c r="CW74" s="142">
        <f>Assumptions!$F$55*(1+Assumptions!$F$56)^(CW62)</f>
        <v>332750.00000000012</v>
      </c>
      <c r="CX74" s="142">
        <f>Assumptions!$F$55*(1+Assumptions!$F$56)^(CX62)</f>
        <v>332750.00000000012</v>
      </c>
      <c r="CY74" s="142">
        <f>Assumptions!$F$55*(1+Assumptions!$F$56)^(CY62)</f>
        <v>332750.00000000012</v>
      </c>
      <c r="CZ74" s="142">
        <f>Assumptions!$F$55*(1+Assumptions!$F$56)^(CZ62)</f>
        <v>332750.00000000012</v>
      </c>
      <c r="DA74" s="142">
        <f>Assumptions!$F$55*(1+Assumptions!$F$56)^(DA62)</f>
        <v>332750.00000000012</v>
      </c>
      <c r="DB74" s="342"/>
    </row>
    <row r="75" spans="2:106" s="28" customFormat="1" outlineLevel="1">
      <c r="B75" s="151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55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55"/>
      <c r="AC75" s="143"/>
      <c r="AD75" s="143"/>
      <c r="AE75" s="143"/>
      <c r="AF75" s="143"/>
      <c r="AG75" s="143"/>
      <c r="AH75" s="143"/>
      <c r="AI75" s="143"/>
      <c r="AJ75" s="143"/>
      <c r="AK75" s="143"/>
      <c r="AL75" s="143"/>
      <c r="AM75" s="143"/>
      <c r="AN75" s="143"/>
      <c r="AO75" s="155"/>
      <c r="AP75" s="143"/>
      <c r="AQ75" s="143"/>
      <c r="AR75" s="143"/>
      <c r="AS75" s="143"/>
      <c r="AT75" s="143"/>
      <c r="AU75" s="143"/>
      <c r="AV75" s="143"/>
      <c r="AW75" s="143"/>
      <c r="AX75" s="143"/>
      <c r="AY75" s="143"/>
      <c r="AZ75" s="143"/>
      <c r="BA75" s="143"/>
      <c r="BB75" s="155"/>
      <c r="BC75" s="143"/>
      <c r="BD75" s="143"/>
      <c r="BE75" s="143"/>
      <c r="BF75" s="143"/>
      <c r="BG75" s="143"/>
      <c r="BH75" s="143"/>
      <c r="BI75" s="143"/>
      <c r="BJ75" s="143"/>
      <c r="BK75" s="143"/>
      <c r="BL75" s="143"/>
      <c r="BM75" s="143"/>
      <c r="BN75" s="143"/>
      <c r="BO75" s="155"/>
      <c r="BP75" s="143"/>
      <c r="BQ75" s="143"/>
      <c r="BR75" s="143"/>
      <c r="BS75" s="143"/>
      <c r="BT75" s="143"/>
      <c r="BU75" s="143"/>
      <c r="BV75" s="143"/>
      <c r="BW75" s="143"/>
      <c r="BX75" s="143"/>
      <c r="BY75" s="143"/>
      <c r="BZ75" s="143"/>
      <c r="CA75" s="143"/>
      <c r="CB75" s="155"/>
      <c r="CC75" s="143"/>
      <c r="CD75" s="143"/>
      <c r="CE75" s="143"/>
      <c r="CF75" s="143"/>
      <c r="CG75" s="143"/>
      <c r="CH75" s="143"/>
      <c r="CI75" s="143"/>
      <c r="CJ75" s="143"/>
      <c r="CK75" s="143"/>
      <c r="CL75" s="143"/>
      <c r="CM75" s="143"/>
      <c r="CN75" s="143"/>
      <c r="CO75" s="155"/>
      <c r="CP75" s="143"/>
      <c r="CQ75" s="143"/>
      <c r="CR75" s="143"/>
      <c r="CS75" s="143"/>
      <c r="CT75" s="143"/>
      <c r="CU75" s="143"/>
      <c r="CV75" s="143"/>
      <c r="CW75" s="143"/>
      <c r="CX75" s="143"/>
      <c r="CY75" s="143"/>
      <c r="CZ75" s="143"/>
      <c r="DA75" s="143"/>
      <c r="DB75" s="155"/>
    </row>
    <row r="76" spans="2:106" outlineLevel="1"/>
    <row r="77" spans="2:106" s="28" customFormat="1" outlineLevel="1">
      <c r="B77" s="212" t="s">
        <v>184</v>
      </c>
      <c r="C77" s="388"/>
      <c r="D77" s="388"/>
      <c r="E77" s="388"/>
      <c r="F77" s="388"/>
      <c r="G77" s="388"/>
      <c r="H77" s="388"/>
      <c r="I77" s="388"/>
      <c r="J77" s="388"/>
      <c r="K77" s="388"/>
      <c r="L77" s="388"/>
      <c r="M77" s="388"/>
      <c r="N77" s="388"/>
      <c r="O77" s="387"/>
      <c r="P77" s="388"/>
      <c r="Q77" s="388"/>
      <c r="R77" s="388"/>
      <c r="S77" s="388"/>
      <c r="T77" s="388"/>
      <c r="U77" s="388"/>
      <c r="V77" s="388"/>
      <c r="W77" s="388"/>
      <c r="X77" s="388"/>
      <c r="Y77" s="388"/>
      <c r="Z77" s="388"/>
      <c r="AA77" s="388"/>
      <c r="AB77" s="387"/>
      <c r="AC77" s="388"/>
      <c r="AD77" s="388"/>
      <c r="AE77" s="388"/>
      <c r="AF77" s="388"/>
      <c r="AG77" s="388"/>
      <c r="AH77" s="388"/>
      <c r="AI77" s="388"/>
      <c r="AJ77" s="388"/>
      <c r="AK77" s="388"/>
      <c r="AL77" s="388"/>
      <c r="AM77" s="388"/>
      <c r="AN77" s="388"/>
      <c r="AO77" s="387"/>
      <c r="AP77" s="388"/>
      <c r="AQ77" s="388"/>
      <c r="AR77" s="388"/>
      <c r="AS77" s="388"/>
      <c r="AT77" s="388"/>
      <c r="AU77" s="388"/>
      <c r="AV77" s="388"/>
      <c r="AW77" s="388"/>
      <c r="AX77" s="388"/>
      <c r="AY77" s="388"/>
      <c r="AZ77" s="388"/>
      <c r="BA77" s="388"/>
      <c r="BB77" s="387"/>
      <c r="BC77" s="388"/>
      <c r="BD77" s="388"/>
      <c r="BE77" s="388"/>
      <c r="BF77" s="388"/>
      <c r="BG77" s="388"/>
      <c r="BH77" s="388"/>
      <c r="BI77" s="388"/>
      <c r="BJ77" s="388"/>
      <c r="BK77" s="388"/>
      <c r="BL77" s="388"/>
      <c r="BM77" s="388"/>
      <c r="BN77" s="388"/>
      <c r="BO77" s="387"/>
      <c r="BP77" s="388"/>
      <c r="BQ77" s="388"/>
      <c r="BR77" s="388"/>
      <c r="BS77" s="388"/>
      <c r="BT77" s="388"/>
      <c r="BU77" s="388"/>
      <c r="BV77" s="388"/>
      <c r="BW77" s="388"/>
      <c r="BX77" s="388"/>
      <c r="BY77" s="388"/>
      <c r="BZ77" s="388"/>
      <c r="CA77" s="388"/>
      <c r="CB77" s="387"/>
      <c r="CC77" s="388"/>
      <c r="CD77" s="388"/>
      <c r="CE77" s="388"/>
      <c r="CF77" s="388"/>
      <c r="CG77" s="388"/>
      <c r="CH77" s="388"/>
      <c r="CI77" s="388"/>
      <c r="CJ77" s="388"/>
      <c r="CK77" s="388"/>
      <c r="CL77" s="388"/>
      <c r="CM77" s="388"/>
      <c r="CN77" s="388"/>
      <c r="CO77" s="387"/>
      <c r="CP77" s="388"/>
      <c r="CQ77" s="388"/>
      <c r="CR77" s="388"/>
      <c r="CS77" s="388"/>
      <c r="CT77" s="388"/>
      <c r="CU77" s="388"/>
      <c r="CV77" s="388"/>
      <c r="CW77" s="388"/>
      <c r="CX77" s="388"/>
      <c r="CY77" s="388"/>
      <c r="CZ77" s="388"/>
      <c r="DA77" s="388"/>
      <c r="DB77" s="387"/>
    </row>
    <row r="78" spans="2:106" s="28" customFormat="1" outlineLevel="1">
      <c r="B78" s="149" t="str">
        <f>B72</f>
        <v>SaaS Phase</v>
      </c>
      <c r="C78" s="142">
        <f>Assumptions!$D$59*(1+Assumptions!$D$60)^(C60)</f>
        <v>50000</v>
      </c>
      <c r="D78" s="142">
        <f>Assumptions!$D$59*(1+Assumptions!$D$60)^(D60)</f>
        <v>50000</v>
      </c>
      <c r="E78" s="142">
        <f>Assumptions!$D$59*(1+Assumptions!$D$60)^(E60)</f>
        <v>50000</v>
      </c>
      <c r="F78" s="142">
        <f>Assumptions!$D$59*(1+Assumptions!$D$60)^(F60)</f>
        <v>50000</v>
      </c>
      <c r="G78" s="142">
        <f>Assumptions!$D$59*(1+Assumptions!$D$60)^(G60)</f>
        <v>50000</v>
      </c>
      <c r="H78" s="142">
        <f>Assumptions!$D$59*(1+Assumptions!$D$60)^(H60)</f>
        <v>50000</v>
      </c>
      <c r="I78" s="142">
        <f>Assumptions!$D$59*(1+Assumptions!$D$60)^(I60)</f>
        <v>50000</v>
      </c>
      <c r="J78" s="142">
        <f>Assumptions!$D$59*(1+Assumptions!$D$60)^(J60)</f>
        <v>50000</v>
      </c>
      <c r="K78" s="142">
        <f>Assumptions!$D$59*(1+Assumptions!$D$60)^(K60)</f>
        <v>50000</v>
      </c>
      <c r="L78" s="142">
        <f>Assumptions!$D$59*(1+Assumptions!$D$60)^(L60)</f>
        <v>50000</v>
      </c>
      <c r="M78" s="142">
        <f>Assumptions!$D$59*(1+Assumptions!$D$60)^(M60)</f>
        <v>50000</v>
      </c>
      <c r="N78" s="142">
        <f>Assumptions!$D$59*(1+Assumptions!$D$60)^(N60)</f>
        <v>50000</v>
      </c>
      <c r="O78" s="342"/>
      <c r="P78" s="142">
        <f>Assumptions!$D$59*(1+Assumptions!$D$60)^(P60)</f>
        <v>50000</v>
      </c>
      <c r="Q78" s="142">
        <f>Assumptions!$D$59*(1+Assumptions!$D$60)^(Q60)</f>
        <v>50000</v>
      </c>
      <c r="R78" s="142">
        <f>Assumptions!$D$59*(1+Assumptions!$D$60)^(R60)</f>
        <v>55000.000000000007</v>
      </c>
      <c r="S78" s="142">
        <f>Assumptions!$D$59*(1+Assumptions!$D$60)^(S60)</f>
        <v>55000.000000000007</v>
      </c>
      <c r="T78" s="142">
        <f>Assumptions!$D$59*(1+Assumptions!$D$60)^(T60)</f>
        <v>55000.000000000007</v>
      </c>
      <c r="U78" s="142">
        <f>Assumptions!$D$59*(1+Assumptions!$D$60)^(U60)</f>
        <v>55000.000000000007</v>
      </c>
      <c r="V78" s="142">
        <f>Assumptions!$D$59*(1+Assumptions!$D$60)^(V60)</f>
        <v>55000.000000000007</v>
      </c>
      <c r="W78" s="142">
        <f>Assumptions!$D$59*(1+Assumptions!$D$60)^(W60)</f>
        <v>55000.000000000007</v>
      </c>
      <c r="X78" s="142">
        <f>Assumptions!$D$59*(1+Assumptions!$D$60)^(X60)</f>
        <v>55000.000000000007</v>
      </c>
      <c r="Y78" s="142">
        <f>Assumptions!$D$59*(1+Assumptions!$D$60)^(Y60)</f>
        <v>55000.000000000007</v>
      </c>
      <c r="Z78" s="142">
        <f>Assumptions!$D$59*(1+Assumptions!$D$60)^(Z60)</f>
        <v>55000.000000000007</v>
      </c>
      <c r="AA78" s="142">
        <f>Assumptions!$D$59*(1+Assumptions!$D$60)^(AA60)</f>
        <v>55000.000000000007</v>
      </c>
      <c r="AB78" s="342"/>
      <c r="AC78" s="142">
        <f>Assumptions!$D$59*(1+Assumptions!$D$60)^(AC60)</f>
        <v>55000.000000000007</v>
      </c>
      <c r="AD78" s="142">
        <f>Assumptions!$D$59*(1+Assumptions!$D$60)^(AD60)</f>
        <v>55000.000000000007</v>
      </c>
      <c r="AE78" s="142">
        <f>Assumptions!$D$59*(1+Assumptions!$D$60)^(AE60)</f>
        <v>60500.000000000007</v>
      </c>
      <c r="AF78" s="142">
        <f>Assumptions!$D$59*(1+Assumptions!$D$60)^(AF60)</f>
        <v>60500.000000000007</v>
      </c>
      <c r="AG78" s="142">
        <f>Assumptions!$D$59*(1+Assumptions!$D$60)^(AG60)</f>
        <v>60500.000000000007</v>
      </c>
      <c r="AH78" s="142">
        <f>Assumptions!$D$59*(1+Assumptions!$D$60)^(AH60)</f>
        <v>60500.000000000007</v>
      </c>
      <c r="AI78" s="142">
        <f>Assumptions!$D$59*(1+Assumptions!$D$60)^(AI60)</f>
        <v>60500.000000000007</v>
      </c>
      <c r="AJ78" s="142">
        <f>Assumptions!$D$59*(1+Assumptions!$D$60)^(AJ60)</f>
        <v>60500.000000000007</v>
      </c>
      <c r="AK78" s="142">
        <f>Assumptions!$D$59*(1+Assumptions!$D$60)^(AK60)</f>
        <v>60500.000000000007</v>
      </c>
      <c r="AL78" s="142">
        <f>Assumptions!$D$59*(1+Assumptions!$D$60)^(AL60)</f>
        <v>60500.000000000007</v>
      </c>
      <c r="AM78" s="142">
        <f>Assumptions!$D$59*(1+Assumptions!$D$60)^(AM60)</f>
        <v>60500.000000000007</v>
      </c>
      <c r="AN78" s="142">
        <f>Assumptions!$D$59*(1+Assumptions!$D$60)^(AN60)</f>
        <v>60500.000000000007</v>
      </c>
      <c r="AO78" s="342"/>
      <c r="AP78" s="142">
        <f>Assumptions!$D$59*(1+Assumptions!$D$60)^(AP60)</f>
        <v>60500.000000000007</v>
      </c>
      <c r="AQ78" s="142">
        <f>Assumptions!$D$59*(1+Assumptions!$D$60)^(AQ60)</f>
        <v>60500.000000000007</v>
      </c>
      <c r="AR78" s="142">
        <f>Assumptions!$D$59*(1+Assumptions!$D$60)^(AR60)</f>
        <v>66550.000000000015</v>
      </c>
      <c r="AS78" s="142">
        <f>Assumptions!$D$59*(1+Assumptions!$D$60)^(AS60)</f>
        <v>66550.000000000015</v>
      </c>
      <c r="AT78" s="142">
        <f>Assumptions!$D$59*(1+Assumptions!$D$60)^(AT60)</f>
        <v>66550.000000000015</v>
      </c>
      <c r="AU78" s="142">
        <f>Assumptions!$D$59*(1+Assumptions!$D$60)^(AU60)</f>
        <v>66550.000000000015</v>
      </c>
      <c r="AV78" s="142">
        <f>Assumptions!$D$59*(1+Assumptions!$D$60)^(AV60)</f>
        <v>66550.000000000015</v>
      </c>
      <c r="AW78" s="142">
        <f>Assumptions!$D$59*(1+Assumptions!$D$60)^(AW60)</f>
        <v>66550.000000000015</v>
      </c>
      <c r="AX78" s="142">
        <f>Assumptions!$D$59*(1+Assumptions!$D$60)^(AX60)</f>
        <v>66550.000000000015</v>
      </c>
      <c r="AY78" s="142">
        <f>Assumptions!$D$59*(1+Assumptions!$D$60)^(AY60)</f>
        <v>66550.000000000015</v>
      </c>
      <c r="AZ78" s="142">
        <f>Assumptions!$D$59*(1+Assumptions!$D$60)^(AZ60)</f>
        <v>66550.000000000015</v>
      </c>
      <c r="BA78" s="142">
        <f>Assumptions!$D$59*(1+Assumptions!$D$60)^(BA60)</f>
        <v>66550.000000000015</v>
      </c>
      <c r="BB78" s="342"/>
      <c r="BC78" s="142">
        <f>Assumptions!$D$59*(1+Assumptions!$D$60)^(BC60)</f>
        <v>66550.000000000015</v>
      </c>
      <c r="BD78" s="142">
        <f>Assumptions!$D$59*(1+Assumptions!$D$60)^(BD60)</f>
        <v>66550.000000000015</v>
      </c>
      <c r="BE78" s="142">
        <f>Assumptions!$D$59*(1+Assumptions!$D$60)^(BE60)</f>
        <v>73205.000000000015</v>
      </c>
      <c r="BF78" s="142">
        <f>Assumptions!$D$59*(1+Assumptions!$D$60)^(BF60)</f>
        <v>73205.000000000015</v>
      </c>
      <c r="BG78" s="142">
        <f>Assumptions!$D$59*(1+Assumptions!$D$60)^(BG60)</f>
        <v>73205.000000000015</v>
      </c>
      <c r="BH78" s="142">
        <f>Assumptions!$D$59*(1+Assumptions!$D$60)^(BH60)</f>
        <v>73205.000000000015</v>
      </c>
      <c r="BI78" s="142">
        <f>Assumptions!$D$59*(1+Assumptions!$D$60)^(BI60)</f>
        <v>73205.000000000015</v>
      </c>
      <c r="BJ78" s="142">
        <f>Assumptions!$D$59*(1+Assumptions!$D$60)^(BJ60)</f>
        <v>73205.000000000015</v>
      </c>
      <c r="BK78" s="142">
        <f>Assumptions!$D$59*(1+Assumptions!$D$60)^(BK60)</f>
        <v>73205.000000000015</v>
      </c>
      <c r="BL78" s="142">
        <f>Assumptions!$D$59*(1+Assumptions!$D$60)^(BL60)</f>
        <v>73205.000000000015</v>
      </c>
      <c r="BM78" s="142">
        <f>Assumptions!$D$59*(1+Assumptions!$D$60)^(BM60)</f>
        <v>73205.000000000015</v>
      </c>
      <c r="BN78" s="142">
        <f>Assumptions!$D$59*(1+Assumptions!$D$60)^(BN60)</f>
        <v>73205.000000000015</v>
      </c>
      <c r="BO78" s="342"/>
      <c r="BP78" s="142">
        <f>Assumptions!$D$59*(1+Assumptions!$D$60)^(BP60)</f>
        <v>73205.000000000015</v>
      </c>
      <c r="BQ78" s="142">
        <f>Assumptions!$D$59*(1+Assumptions!$D$60)^(BQ60)</f>
        <v>73205.000000000015</v>
      </c>
      <c r="BR78" s="142">
        <f>Assumptions!$D$59*(1+Assumptions!$D$60)^(BR60)</f>
        <v>80525.500000000029</v>
      </c>
      <c r="BS78" s="142">
        <f>Assumptions!$D$59*(1+Assumptions!$D$60)^(BS60)</f>
        <v>80525.500000000029</v>
      </c>
      <c r="BT78" s="142">
        <f>Assumptions!$D$59*(1+Assumptions!$D$60)^(BT60)</f>
        <v>80525.500000000029</v>
      </c>
      <c r="BU78" s="142">
        <f>Assumptions!$D$59*(1+Assumptions!$D$60)^(BU60)</f>
        <v>80525.500000000029</v>
      </c>
      <c r="BV78" s="142">
        <f>Assumptions!$D$59*(1+Assumptions!$D$60)^(BV60)</f>
        <v>80525.500000000029</v>
      </c>
      <c r="BW78" s="142">
        <f>Assumptions!$D$59*(1+Assumptions!$D$60)^(BW60)</f>
        <v>80525.500000000029</v>
      </c>
      <c r="BX78" s="142">
        <f>Assumptions!$D$59*(1+Assumptions!$D$60)^(BX60)</f>
        <v>80525.500000000029</v>
      </c>
      <c r="BY78" s="142">
        <f>Assumptions!$D$59*(1+Assumptions!$D$60)^(BY60)</f>
        <v>80525.500000000029</v>
      </c>
      <c r="BZ78" s="142">
        <f>Assumptions!$D$59*(1+Assumptions!$D$60)^(BZ60)</f>
        <v>80525.500000000029</v>
      </c>
      <c r="CA78" s="142">
        <f>Assumptions!$D$59*(1+Assumptions!$D$60)^(CA60)</f>
        <v>80525.500000000029</v>
      </c>
      <c r="CB78" s="342"/>
      <c r="CC78" s="142">
        <f>Assumptions!$D$59*(1+Assumptions!$D$60)^(CC60)</f>
        <v>80525.500000000029</v>
      </c>
      <c r="CD78" s="142">
        <f>Assumptions!$D$59*(1+Assumptions!$D$60)^(CD60)</f>
        <v>80525.500000000029</v>
      </c>
      <c r="CE78" s="142">
        <f>Assumptions!$D$59*(1+Assumptions!$D$60)^(CE60)</f>
        <v>88578.050000000047</v>
      </c>
      <c r="CF78" s="142">
        <f>Assumptions!$D$59*(1+Assumptions!$D$60)^(CF60)</f>
        <v>88578.050000000047</v>
      </c>
      <c r="CG78" s="142">
        <f>Assumptions!$D$59*(1+Assumptions!$D$60)^(CG60)</f>
        <v>88578.050000000047</v>
      </c>
      <c r="CH78" s="142">
        <f>Assumptions!$D$59*(1+Assumptions!$D$60)^(CH60)</f>
        <v>88578.050000000047</v>
      </c>
      <c r="CI78" s="142">
        <f>Assumptions!$D$59*(1+Assumptions!$D$60)^(CI60)</f>
        <v>88578.050000000047</v>
      </c>
      <c r="CJ78" s="142">
        <f>Assumptions!$D$59*(1+Assumptions!$D$60)^(CJ60)</f>
        <v>88578.050000000047</v>
      </c>
      <c r="CK78" s="142">
        <f>Assumptions!$D$59*(1+Assumptions!$D$60)^(CK60)</f>
        <v>88578.050000000047</v>
      </c>
      <c r="CL78" s="142">
        <f>Assumptions!$D$59*(1+Assumptions!$D$60)^(CL60)</f>
        <v>88578.050000000047</v>
      </c>
      <c r="CM78" s="142">
        <f>Assumptions!$D$59*(1+Assumptions!$D$60)^(CM60)</f>
        <v>88578.050000000047</v>
      </c>
      <c r="CN78" s="142">
        <f>Assumptions!$D$59*(1+Assumptions!$D$60)^(CN60)</f>
        <v>88578.050000000047</v>
      </c>
      <c r="CO78" s="342"/>
      <c r="CP78" s="142">
        <f>Assumptions!$D$59*(1+Assumptions!$D$60)^(CP60)</f>
        <v>88578.050000000047</v>
      </c>
      <c r="CQ78" s="142">
        <f>Assumptions!$D$59*(1+Assumptions!$D$60)^(CQ60)</f>
        <v>88578.050000000047</v>
      </c>
      <c r="CR78" s="142">
        <f>Assumptions!$D$59*(1+Assumptions!$D$60)^(CR60)</f>
        <v>97435.855000000054</v>
      </c>
      <c r="CS78" s="142">
        <f>Assumptions!$D$59*(1+Assumptions!$D$60)^(CS60)</f>
        <v>97435.855000000054</v>
      </c>
      <c r="CT78" s="142">
        <f>Assumptions!$D$59*(1+Assumptions!$D$60)^(CT60)</f>
        <v>97435.855000000054</v>
      </c>
      <c r="CU78" s="142">
        <f>Assumptions!$D$59*(1+Assumptions!$D$60)^(CU60)</f>
        <v>97435.855000000054</v>
      </c>
      <c r="CV78" s="142">
        <f>Assumptions!$D$59*(1+Assumptions!$D$60)^(CV60)</f>
        <v>97435.855000000054</v>
      </c>
      <c r="CW78" s="142">
        <f>Assumptions!$D$59*(1+Assumptions!$D$60)^(CW60)</f>
        <v>97435.855000000054</v>
      </c>
      <c r="CX78" s="142">
        <f>Assumptions!$D$59*(1+Assumptions!$D$60)^(CX60)</f>
        <v>97435.855000000054</v>
      </c>
      <c r="CY78" s="142">
        <f>Assumptions!$D$59*(1+Assumptions!$D$60)^(CY60)</f>
        <v>97435.855000000054</v>
      </c>
      <c r="CZ78" s="142">
        <f>Assumptions!$D$59*(1+Assumptions!$D$60)^(CZ60)</f>
        <v>97435.855000000054</v>
      </c>
      <c r="DA78" s="142">
        <f>Assumptions!$D$59*(1+Assumptions!$D$60)^(DA60)</f>
        <v>97435.855000000054</v>
      </c>
      <c r="DB78" s="342"/>
    </row>
    <row r="79" spans="2:106" s="28" customFormat="1" outlineLevel="1">
      <c r="B79" s="149" t="str">
        <f t="shared" ref="B79:B80" si="713">B73</f>
        <v>PaaS Phase</v>
      </c>
      <c r="C79" s="142">
        <f>Assumptions!$E$59*(1+Assumptions!$E$60)^(C61)</f>
        <v>75000</v>
      </c>
      <c r="D79" s="142">
        <f>Assumptions!$E$59*(1+Assumptions!$E$60)^(D61)</f>
        <v>75000</v>
      </c>
      <c r="E79" s="142">
        <f>Assumptions!$E$59*(1+Assumptions!$E$60)^(E61)</f>
        <v>75000</v>
      </c>
      <c r="F79" s="142">
        <f>Assumptions!$E$59*(1+Assumptions!$E$60)^(F61)</f>
        <v>75000</v>
      </c>
      <c r="G79" s="142">
        <f>Assumptions!$E$59*(1+Assumptions!$E$60)^(G61)</f>
        <v>75000</v>
      </c>
      <c r="H79" s="142">
        <f>Assumptions!$E$59*(1+Assumptions!$E$60)^(H61)</f>
        <v>75000</v>
      </c>
      <c r="I79" s="142">
        <f>Assumptions!$E$59*(1+Assumptions!$E$60)^(I61)</f>
        <v>75000</v>
      </c>
      <c r="J79" s="142">
        <f>Assumptions!$E$59*(1+Assumptions!$E$60)^(J61)</f>
        <v>75000</v>
      </c>
      <c r="K79" s="142">
        <f>Assumptions!$E$59*(1+Assumptions!$E$60)^(K61)</f>
        <v>75000</v>
      </c>
      <c r="L79" s="142">
        <f>Assumptions!$E$59*(1+Assumptions!$E$60)^(L61)</f>
        <v>75000</v>
      </c>
      <c r="M79" s="142">
        <f>Assumptions!$E$59*(1+Assumptions!$E$60)^(M61)</f>
        <v>75000</v>
      </c>
      <c r="N79" s="142">
        <f>Assumptions!$E$59*(1+Assumptions!$E$60)^(N61)</f>
        <v>75000</v>
      </c>
      <c r="O79" s="342"/>
      <c r="P79" s="142">
        <f>Assumptions!$E$59*(1+Assumptions!$E$60)^(P61)</f>
        <v>75000</v>
      </c>
      <c r="Q79" s="142">
        <f>Assumptions!$E$59*(1+Assumptions!$E$60)^(Q61)</f>
        <v>75000</v>
      </c>
      <c r="R79" s="142">
        <f>Assumptions!$E$59*(1+Assumptions!$E$60)^(R61)</f>
        <v>75000</v>
      </c>
      <c r="S79" s="142">
        <f>Assumptions!$E$59*(1+Assumptions!$E$60)^(S61)</f>
        <v>75000</v>
      </c>
      <c r="T79" s="142">
        <f>Assumptions!$E$59*(1+Assumptions!$E$60)^(T61)</f>
        <v>75000</v>
      </c>
      <c r="U79" s="142">
        <f>Assumptions!$E$59*(1+Assumptions!$E$60)^(U61)</f>
        <v>75000</v>
      </c>
      <c r="V79" s="142">
        <f>Assumptions!$E$59*(1+Assumptions!$E$60)^(V61)</f>
        <v>75000</v>
      </c>
      <c r="W79" s="142">
        <f>Assumptions!$E$59*(1+Assumptions!$E$60)^(W61)</f>
        <v>75000</v>
      </c>
      <c r="X79" s="142">
        <f>Assumptions!$E$59*(1+Assumptions!$E$60)^(X61)</f>
        <v>75000</v>
      </c>
      <c r="Y79" s="142">
        <f>Assumptions!$E$59*(1+Assumptions!$E$60)^(Y61)</f>
        <v>75000</v>
      </c>
      <c r="Z79" s="142">
        <f>Assumptions!$E$59*(1+Assumptions!$E$60)^(Z61)</f>
        <v>75000</v>
      </c>
      <c r="AA79" s="142">
        <f>Assumptions!$E$59*(1+Assumptions!$E$60)^(AA61)</f>
        <v>75000</v>
      </c>
      <c r="AB79" s="342"/>
      <c r="AC79" s="142">
        <f>Assumptions!$E$59*(1+Assumptions!$E$60)^(AC61)</f>
        <v>75000</v>
      </c>
      <c r="AD79" s="142">
        <f>Assumptions!$E$59*(1+Assumptions!$E$60)^(AD61)</f>
        <v>75000</v>
      </c>
      <c r="AE79" s="142">
        <f>Assumptions!$E$59*(1+Assumptions!$E$60)^(AE61)</f>
        <v>75000</v>
      </c>
      <c r="AF79" s="142">
        <f>Assumptions!$E$59*(1+Assumptions!$E$60)^(AF61)</f>
        <v>75000</v>
      </c>
      <c r="AG79" s="142">
        <f>Assumptions!$E$59*(1+Assumptions!$E$60)^(AG61)</f>
        <v>75000</v>
      </c>
      <c r="AH79" s="142">
        <f>Assumptions!$E$59*(1+Assumptions!$E$60)^(AH61)</f>
        <v>75000</v>
      </c>
      <c r="AI79" s="142">
        <f>Assumptions!$E$59*(1+Assumptions!$E$60)^(AI61)</f>
        <v>82500</v>
      </c>
      <c r="AJ79" s="142">
        <f>Assumptions!$E$59*(1+Assumptions!$E$60)^(AJ61)</f>
        <v>82500</v>
      </c>
      <c r="AK79" s="142">
        <f>Assumptions!$E$59*(1+Assumptions!$E$60)^(AK61)</f>
        <v>82500</v>
      </c>
      <c r="AL79" s="142">
        <f>Assumptions!$E$59*(1+Assumptions!$E$60)^(AL61)</f>
        <v>82500</v>
      </c>
      <c r="AM79" s="142">
        <f>Assumptions!$E$59*(1+Assumptions!$E$60)^(AM61)</f>
        <v>82500</v>
      </c>
      <c r="AN79" s="142">
        <f>Assumptions!$E$59*(1+Assumptions!$E$60)^(AN61)</f>
        <v>82500</v>
      </c>
      <c r="AO79" s="342"/>
      <c r="AP79" s="142">
        <f>Assumptions!$E$59*(1+Assumptions!$E$60)^(AP61)</f>
        <v>82500</v>
      </c>
      <c r="AQ79" s="142">
        <f>Assumptions!$E$59*(1+Assumptions!$E$60)^(AQ61)</f>
        <v>82500</v>
      </c>
      <c r="AR79" s="142">
        <f>Assumptions!$E$59*(1+Assumptions!$E$60)^(AR61)</f>
        <v>82500</v>
      </c>
      <c r="AS79" s="142">
        <f>Assumptions!$E$59*(1+Assumptions!$E$60)^(AS61)</f>
        <v>82500</v>
      </c>
      <c r="AT79" s="142">
        <f>Assumptions!$E$59*(1+Assumptions!$E$60)^(AT61)</f>
        <v>82500</v>
      </c>
      <c r="AU79" s="142">
        <f>Assumptions!$E$59*(1+Assumptions!$E$60)^(AU61)</f>
        <v>82500</v>
      </c>
      <c r="AV79" s="142">
        <f>Assumptions!$E$59*(1+Assumptions!$E$60)^(AV61)</f>
        <v>90750.000000000015</v>
      </c>
      <c r="AW79" s="142">
        <f>Assumptions!$E$59*(1+Assumptions!$E$60)^(AW61)</f>
        <v>90750.000000000015</v>
      </c>
      <c r="AX79" s="142">
        <f>Assumptions!$E$59*(1+Assumptions!$E$60)^(AX61)</f>
        <v>90750.000000000015</v>
      </c>
      <c r="AY79" s="142">
        <f>Assumptions!$E$59*(1+Assumptions!$E$60)^(AY61)</f>
        <v>90750.000000000015</v>
      </c>
      <c r="AZ79" s="142">
        <f>Assumptions!$E$59*(1+Assumptions!$E$60)^(AZ61)</f>
        <v>90750.000000000015</v>
      </c>
      <c r="BA79" s="142">
        <f>Assumptions!$E$59*(1+Assumptions!$E$60)^(BA61)</f>
        <v>90750.000000000015</v>
      </c>
      <c r="BB79" s="342"/>
      <c r="BC79" s="142">
        <f>Assumptions!$E$59*(1+Assumptions!$E$60)^(BC61)</f>
        <v>90750.000000000015</v>
      </c>
      <c r="BD79" s="142">
        <f>Assumptions!$E$59*(1+Assumptions!$E$60)^(BD61)</f>
        <v>90750.000000000015</v>
      </c>
      <c r="BE79" s="142">
        <f>Assumptions!$E$59*(1+Assumptions!$E$60)^(BE61)</f>
        <v>90750.000000000015</v>
      </c>
      <c r="BF79" s="142">
        <f>Assumptions!$E$59*(1+Assumptions!$E$60)^(BF61)</f>
        <v>90750.000000000015</v>
      </c>
      <c r="BG79" s="142">
        <f>Assumptions!$E$59*(1+Assumptions!$E$60)^(BG61)</f>
        <v>90750.000000000015</v>
      </c>
      <c r="BH79" s="142">
        <f>Assumptions!$E$59*(1+Assumptions!$E$60)^(BH61)</f>
        <v>90750.000000000015</v>
      </c>
      <c r="BI79" s="142">
        <f>Assumptions!$E$59*(1+Assumptions!$E$60)^(BI61)</f>
        <v>99825.000000000029</v>
      </c>
      <c r="BJ79" s="142">
        <f>Assumptions!$E$59*(1+Assumptions!$E$60)^(BJ61)</f>
        <v>99825.000000000029</v>
      </c>
      <c r="BK79" s="142">
        <f>Assumptions!$E$59*(1+Assumptions!$E$60)^(BK61)</f>
        <v>99825.000000000029</v>
      </c>
      <c r="BL79" s="142">
        <f>Assumptions!$E$59*(1+Assumptions!$E$60)^(BL61)</f>
        <v>99825.000000000029</v>
      </c>
      <c r="BM79" s="142">
        <f>Assumptions!$E$59*(1+Assumptions!$E$60)^(BM61)</f>
        <v>99825.000000000029</v>
      </c>
      <c r="BN79" s="142">
        <f>Assumptions!$E$59*(1+Assumptions!$E$60)^(BN61)</f>
        <v>99825.000000000029</v>
      </c>
      <c r="BO79" s="342"/>
      <c r="BP79" s="142">
        <f>Assumptions!$E$59*(1+Assumptions!$E$60)^(BP61)</f>
        <v>99825.000000000029</v>
      </c>
      <c r="BQ79" s="142">
        <f>Assumptions!$E$59*(1+Assumptions!$E$60)^(BQ61)</f>
        <v>99825.000000000029</v>
      </c>
      <c r="BR79" s="142">
        <f>Assumptions!$E$59*(1+Assumptions!$E$60)^(BR61)</f>
        <v>99825.000000000029</v>
      </c>
      <c r="BS79" s="142">
        <f>Assumptions!$E$59*(1+Assumptions!$E$60)^(BS61)</f>
        <v>99825.000000000029</v>
      </c>
      <c r="BT79" s="142">
        <f>Assumptions!$E$59*(1+Assumptions!$E$60)^(BT61)</f>
        <v>99825.000000000029</v>
      </c>
      <c r="BU79" s="142">
        <f>Assumptions!$E$59*(1+Assumptions!$E$60)^(BU61)</f>
        <v>99825.000000000029</v>
      </c>
      <c r="BV79" s="142">
        <f>Assumptions!$E$59*(1+Assumptions!$E$60)^(BV61)</f>
        <v>109807.50000000003</v>
      </c>
      <c r="BW79" s="142">
        <f>Assumptions!$E$59*(1+Assumptions!$E$60)^(BW61)</f>
        <v>109807.50000000003</v>
      </c>
      <c r="BX79" s="142">
        <f>Assumptions!$E$59*(1+Assumptions!$E$60)^(BX61)</f>
        <v>109807.50000000003</v>
      </c>
      <c r="BY79" s="142">
        <f>Assumptions!$E$59*(1+Assumptions!$E$60)^(BY61)</f>
        <v>109807.50000000003</v>
      </c>
      <c r="BZ79" s="142">
        <f>Assumptions!$E$59*(1+Assumptions!$E$60)^(BZ61)</f>
        <v>109807.50000000003</v>
      </c>
      <c r="CA79" s="142">
        <f>Assumptions!$E$59*(1+Assumptions!$E$60)^(CA61)</f>
        <v>109807.50000000003</v>
      </c>
      <c r="CB79" s="342"/>
      <c r="CC79" s="142">
        <f>Assumptions!$E$59*(1+Assumptions!$E$60)^(CC61)</f>
        <v>109807.50000000003</v>
      </c>
      <c r="CD79" s="142">
        <f>Assumptions!$E$59*(1+Assumptions!$E$60)^(CD61)</f>
        <v>109807.50000000003</v>
      </c>
      <c r="CE79" s="142">
        <f>Assumptions!$E$59*(1+Assumptions!$E$60)^(CE61)</f>
        <v>109807.50000000003</v>
      </c>
      <c r="CF79" s="142">
        <f>Assumptions!$E$59*(1+Assumptions!$E$60)^(CF61)</f>
        <v>109807.50000000003</v>
      </c>
      <c r="CG79" s="142">
        <f>Assumptions!$E$59*(1+Assumptions!$E$60)^(CG61)</f>
        <v>109807.50000000003</v>
      </c>
      <c r="CH79" s="142">
        <f>Assumptions!$E$59*(1+Assumptions!$E$60)^(CH61)</f>
        <v>109807.50000000003</v>
      </c>
      <c r="CI79" s="142">
        <f>Assumptions!$E$59*(1+Assumptions!$E$60)^(CI61)</f>
        <v>120788.25000000004</v>
      </c>
      <c r="CJ79" s="142">
        <f>Assumptions!$E$59*(1+Assumptions!$E$60)^(CJ61)</f>
        <v>120788.25000000004</v>
      </c>
      <c r="CK79" s="142">
        <f>Assumptions!$E$59*(1+Assumptions!$E$60)^(CK61)</f>
        <v>120788.25000000004</v>
      </c>
      <c r="CL79" s="142">
        <f>Assumptions!$E$59*(1+Assumptions!$E$60)^(CL61)</f>
        <v>120788.25000000004</v>
      </c>
      <c r="CM79" s="142">
        <f>Assumptions!$E$59*(1+Assumptions!$E$60)^(CM61)</f>
        <v>120788.25000000004</v>
      </c>
      <c r="CN79" s="142">
        <f>Assumptions!$E$59*(1+Assumptions!$E$60)^(CN61)</f>
        <v>120788.25000000004</v>
      </c>
      <c r="CO79" s="342"/>
      <c r="CP79" s="142">
        <f>Assumptions!$E$59*(1+Assumptions!$E$60)^(CP61)</f>
        <v>120788.25000000004</v>
      </c>
      <c r="CQ79" s="142">
        <f>Assumptions!$E$59*(1+Assumptions!$E$60)^(CQ61)</f>
        <v>120788.25000000004</v>
      </c>
      <c r="CR79" s="142">
        <f>Assumptions!$E$59*(1+Assumptions!$E$60)^(CR61)</f>
        <v>120788.25000000004</v>
      </c>
      <c r="CS79" s="142">
        <f>Assumptions!$E$59*(1+Assumptions!$E$60)^(CS61)</f>
        <v>120788.25000000004</v>
      </c>
      <c r="CT79" s="142">
        <f>Assumptions!$E$59*(1+Assumptions!$E$60)^(CT61)</f>
        <v>120788.25000000004</v>
      </c>
      <c r="CU79" s="142">
        <f>Assumptions!$E$59*(1+Assumptions!$E$60)^(CU61)</f>
        <v>120788.25000000004</v>
      </c>
      <c r="CV79" s="142">
        <f>Assumptions!$E$59*(1+Assumptions!$E$60)^(CV61)</f>
        <v>132867.07500000007</v>
      </c>
      <c r="CW79" s="142">
        <f>Assumptions!$E$59*(1+Assumptions!$E$60)^(CW61)</f>
        <v>132867.07500000007</v>
      </c>
      <c r="CX79" s="142">
        <f>Assumptions!$E$59*(1+Assumptions!$E$60)^(CX61)</f>
        <v>132867.07500000007</v>
      </c>
      <c r="CY79" s="142">
        <f>Assumptions!$E$59*(1+Assumptions!$E$60)^(CY61)</f>
        <v>132867.07500000007</v>
      </c>
      <c r="CZ79" s="142">
        <f>Assumptions!$E$59*(1+Assumptions!$E$60)^(CZ61)</f>
        <v>132867.07500000007</v>
      </c>
      <c r="DA79" s="142">
        <f>Assumptions!$E$59*(1+Assumptions!$E$60)^(DA61)</f>
        <v>132867.07500000007</v>
      </c>
      <c r="DB79" s="342"/>
    </row>
    <row r="80" spans="2:106" s="28" customFormat="1" outlineLevel="1">
      <c r="B80" s="149" t="str">
        <f t="shared" si="713"/>
        <v>Baas Phase</v>
      </c>
      <c r="C80" s="142">
        <f>Assumptions!$F$59*(1+Assumptions!$F$60)^(C62)</f>
        <v>100000</v>
      </c>
      <c r="D80" s="142">
        <f>Assumptions!$F$59*(1+Assumptions!$F$60)^(D62)</f>
        <v>100000</v>
      </c>
      <c r="E80" s="142">
        <f>Assumptions!$F$59*(1+Assumptions!$F$60)^(E62)</f>
        <v>100000</v>
      </c>
      <c r="F80" s="142">
        <f>Assumptions!$F$59*(1+Assumptions!$F$60)^(F62)</f>
        <v>100000</v>
      </c>
      <c r="G80" s="142">
        <f>Assumptions!$F$59*(1+Assumptions!$F$60)^(G62)</f>
        <v>100000</v>
      </c>
      <c r="H80" s="142">
        <f>Assumptions!$F$59*(1+Assumptions!$F$60)^(H62)</f>
        <v>100000</v>
      </c>
      <c r="I80" s="142">
        <f>Assumptions!$F$59*(1+Assumptions!$F$60)^(I62)</f>
        <v>100000</v>
      </c>
      <c r="J80" s="142">
        <f>Assumptions!$F$59*(1+Assumptions!$F$60)^(J62)</f>
        <v>100000</v>
      </c>
      <c r="K80" s="142">
        <f>Assumptions!$F$59*(1+Assumptions!$F$60)^(K62)</f>
        <v>100000</v>
      </c>
      <c r="L80" s="142">
        <f>Assumptions!$F$59*(1+Assumptions!$F$60)^(L62)</f>
        <v>100000</v>
      </c>
      <c r="M80" s="142">
        <f>Assumptions!$F$59*(1+Assumptions!$F$60)^(M62)</f>
        <v>100000</v>
      </c>
      <c r="N80" s="142">
        <f>Assumptions!$F$59*(1+Assumptions!$F$60)^(N62)</f>
        <v>100000</v>
      </c>
      <c r="O80" s="342"/>
      <c r="P80" s="142">
        <f>Assumptions!$F$59*(1+Assumptions!$F$60)^(P62)</f>
        <v>100000</v>
      </c>
      <c r="Q80" s="142">
        <f>Assumptions!$F$59*(1+Assumptions!$F$60)^(Q62)</f>
        <v>100000</v>
      </c>
      <c r="R80" s="142">
        <f>Assumptions!$F$59*(1+Assumptions!$F$60)^(R62)</f>
        <v>100000</v>
      </c>
      <c r="S80" s="142">
        <f>Assumptions!$F$59*(1+Assumptions!$F$60)^(S62)</f>
        <v>100000</v>
      </c>
      <c r="T80" s="142">
        <f>Assumptions!$F$59*(1+Assumptions!$F$60)^(T62)</f>
        <v>100000</v>
      </c>
      <c r="U80" s="142">
        <f>Assumptions!$F$59*(1+Assumptions!$F$60)^(U62)</f>
        <v>100000</v>
      </c>
      <c r="V80" s="142">
        <f>Assumptions!$F$59*(1+Assumptions!$F$60)^(V62)</f>
        <v>100000</v>
      </c>
      <c r="W80" s="142">
        <f>Assumptions!$F$59*(1+Assumptions!$F$60)^(W62)</f>
        <v>100000</v>
      </c>
      <c r="X80" s="142">
        <f>Assumptions!$F$59*(1+Assumptions!$F$60)^(X62)</f>
        <v>100000</v>
      </c>
      <c r="Y80" s="142">
        <f>Assumptions!$F$59*(1+Assumptions!$F$60)^(Y62)</f>
        <v>100000</v>
      </c>
      <c r="Z80" s="142">
        <f>Assumptions!$F$59*(1+Assumptions!$F$60)^(Z62)</f>
        <v>100000</v>
      </c>
      <c r="AA80" s="142">
        <f>Assumptions!$F$59*(1+Assumptions!$F$60)^(AA62)</f>
        <v>100000</v>
      </c>
      <c r="AB80" s="342"/>
      <c r="AC80" s="142">
        <f>Assumptions!$F$59*(1+Assumptions!$F$60)^(AC62)</f>
        <v>100000</v>
      </c>
      <c r="AD80" s="142">
        <f>Assumptions!$F$59*(1+Assumptions!$F$60)^(AD62)</f>
        <v>100000</v>
      </c>
      <c r="AE80" s="142">
        <f>Assumptions!$F$59*(1+Assumptions!$F$60)^(AE62)</f>
        <v>100000</v>
      </c>
      <c r="AF80" s="142">
        <f>Assumptions!$F$59*(1+Assumptions!$F$60)^(AF62)</f>
        <v>100000</v>
      </c>
      <c r="AG80" s="142">
        <f>Assumptions!$F$59*(1+Assumptions!$F$60)^(AG62)</f>
        <v>100000</v>
      </c>
      <c r="AH80" s="142">
        <f>Assumptions!$F$59*(1+Assumptions!$F$60)^(AH62)</f>
        <v>100000</v>
      </c>
      <c r="AI80" s="142">
        <f>Assumptions!$F$59*(1+Assumptions!$F$60)^(AI62)</f>
        <v>100000</v>
      </c>
      <c r="AJ80" s="142">
        <f>Assumptions!$F$59*(1+Assumptions!$F$60)^(AJ62)</f>
        <v>100000</v>
      </c>
      <c r="AK80" s="142">
        <f>Assumptions!$F$59*(1+Assumptions!$F$60)^(AK62)</f>
        <v>100000</v>
      </c>
      <c r="AL80" s="142">
        <f>Assumptions!$F$59*(1+Assumptions!$F$60)^(AL62)</f>
        <v>100000</v>
      </c>
      <c r="AM80" s="142">
        <f>Assumptions!$F$59*(1+Assumptions!$F$60)^(AM62)</f>
        <v>100000</v>
      </c>
      <c r="AN80" s="142">
        <f>Assumptions!$F$59*(1+Assumptions!$F$60)^(AN62)</f>
        <v>100000</v>
      </c>
      <c r="AO80" s="342"/>
      <c r="AP80" s="142">
        <f>Assumptions!$F$59*(1+Assumptions!$F$60)^(AP62)</f>
        <v>100000</v>
      </c>
      <c r="AQ80" s="142">
        <f>Assumptions!$F$59*(1+Assumptions!$F$60)^(AQ62)</f>
        <v>100000</v>
      </c>
      <c r="AR80" s="142">
        <f>Assumptions!$F$59*(1+Assumptions!$F$60)^(AR62)</f>
        <v>100000</v>
      </c>
      <c r="AS80" s="142">
        <f>Assumptions!$F$59*(1+Assumptions!$F$60)^(AS62)</f>
        <v>100000</v>
      </c>
      <c r="AT80" s="142">
        <f>Assumptions!$F$59*(1+Assumptions!$F$60)^(AT62)</f>
        <v>100000</v>
      </c>
      <c r="AU80" s="142">
        <f>Assumptions!$F$59*(1+Assumptions!$F$60)^(AU62)</f>
        <v>100000</v>
      </c>
      <c r="AV80" s="142">
        <f>Assumptions!$F$59*(1+Assumptions!$F$60)^(AV62)</f>
        <v>100000</v>
      </c>
      <c r="AW80" s="142">
        <f>Assumptions!$F$59*(1+Assumptions!$F$60)^(AW62)</f>
        <v>100000</v>
      </c>
      <c r="AX80" s="142">
        <f>Assumptions!$F$59*(1+Assumptions!$F$60)^(AX62)</f>
        <v>100000</v>
      </c>
      <c r="AY80" s="142">
        <f>Assumptions!$F$59*(1+Assumptions!$F$60)^(AY62)</f>
        <v>100000</v>
      </c>
      <c r="AZ80" s="142">
        <f>Assumptions!$F$59*(1+Assumptions!$F$60)^(AZ62)</f>
        <v>100000</v>
      </c>
      <c r="BA80" s="142">
        <f>Assumptions!$F$59*(1+Assumptions!$F$60)^(BA62)</f>
        <v>100000</v>
      </c>
      <c r="BB80" s="342"/>
      <c r="BC80" s="142">
        <f>Assumptions!$F$59*(1+Assumptions!$F$60)^(BC62)</f>
        <v>100000</v>
      </c>
      <c r="BD80" s="142">
        <f>Assumptions!$F$59*(1+Assumptions!$F$60)^(BD62)</f>
        <v>100000</v>
      </c>
      <c r="BE80" s="142">
        <f>Assumptions!$F$59*(1+Assumptions!$F$60)^(BE62)</f>
        <v>100000</v>
      </c>
      <c r="BF80" s="142">
        <f>Assumptions!$F$59*(1+Assumptions!$F$60)^(BF62)</f>
        <v>100000</v>
      </c>
      <c r="BG80" s="142">
        <f>Assumptions!$F$59*(1+Assumptions!$F$60)^(BG62)</f>
        <v>100000</v>
      </c>
      <c r="BH80" s="142">
        <f>Assumptions!$F$59*(1+Assumptions!$F$60)^(BH62)</f>
        <v>100000</v>
      </c>
      <c r="BI80" s="142">
        <f>Assumptions!$F$59*(1+Assumptions!$F$60)^(BI62)</f>
        <v>100000</v>
      </c>
      <c r="BJ80" s="142">
        <f>Assumptions!$F$59*(1+Assumptions!$F$60)^(BJ62)</f>
        <v>100000</v>
      </c>
      <c r="BK80" s="142">
        <f>Assumptions!$F$59*(1+Assumptions!$F$60)^(BK62)</f>
        <v>100000</v>
      </c>
      <c r="BL80" s="142">
        <f>Assumptions!$F$59*(1+Assumptions!$F$60)^(BL62)</f>
        <v>100000</v>
      </c>
      <c r="BM80" s="142">
        <f>Assumptions!$F$59*(1+Assumptions!$F$60)^(BM62)</f>
        <v>100000</v>
      </c>
      <c r="BN80" s="142">
        <f>Assumptions!$F$59*(1+Assumptions!$F$60)^(BN62)</f>
        <v>100000</v>
      </c>
      <c r="BO80" s="342"/>
      <c r="BP80" s="142">
        <f>Assumptions!$F$59*(1+Assumptions!$F$60)^(BP62)</f>
        <v>110000.00000000001</v>
      </c>
      <c r="BQ80" s="142">
        <f>Assumptions!$F$59*(1+Assumptions!$F$60)^(BQ62)</f>
        <v>110000.00000000001</v>
      </c>
      <c r="BR80" s="142">
        <f>Assumptions!$F$59*(1+Assumptions!$F$60)^(BR62)</f>
        <v>110000.00000000001</v>
      </c>
      <c r="BS80" s="142">
        <f>Assumptions!$F$59*(1+Assumptions!$F$60)^(BS62)</f>
        <v>110000.00000000001</v>
      </c>
      <c r="BT80" s="142">
        <f>Assumptions!$F$59*(1+Assumptions!$F$60)^(BT62)</f>
        <v>110000.00000000001</v>
      </c>
      <c r="BU80" s="142">
        <f>Assumptions!$F$59*(1+Assumptions!$F$60)^(BU62)</f>
        <v>110000.00000000001</v>
      </c>
      <c r="BV80" s="142">
        <f>Assumptions!$F$59*(1+Assumptions!$F$60)^(BV62)</f>
        <v>110000.00000000001</v>
      </c>
      <c r="BW80" s="142">
        <f>Assumptions!$F$59*(1+Assumptions!$F$60)^(BW62)</f>
        <v>110000.00000000001</v>
      </c>
      <c r="BX80" s="142">
        <f>Assumptions!$F$59*(1+Assumptions!$F$60)^(BX62)</f>
        <v>110000.00000000001</v>
      </c>
      <c r="BY80" s="142">
        <f>Assumptions!$F$59*(1+Assumptions!$F$60)^(BY62)</f>
        <v>110000.00000000001</v>
      </c>
      <c r="BZ80" s="142">
        <f>Assumptions!$F$59*(1+Assumptions!$F$60)^(BZ62)</f>
        <v>110000.00000000001</v>
      </c>
      <c r="CA80" s="142">
        <f>Assumptions!$F$59*(1+Assumptions!$F$60)^(CA62)</f>
        <v>110000.00000000001</v>
      </c>
      <c r="CB80" s="342"/>
      <c r="CC80" s="142">
        <f>Assumptions!$F$59*(1+Assumptions!$F$60)^(CC62)</f>
        <v>121000.00000000001</v>
      </c>
      <c r="CD80" s="142">
        <f>Assumptions!$F$59*(1+Assumptions!$F$60)^(CD62)</f>
        <v>121000.00000000001</v>
      </c>
      <c r="CE80" s="142">
        <f>Assumptions!$F$59*(1+Assumptions!$F$60)^(CE62)</f>
        <v>121000.00000000001</v>
      </c>
      <c r="CF80" s="142">
        <f>Assumptions!$F$59*(1+Assumptions!$F$60)^(CF62)</f>
        <v>121000.00000000001</v>
      </c>
      <c r="CG80" s="142">
        <f>Assumptions!$F$59*(1+Assumptions!$F$60)^(CG62)</f>
        <v>121000.00000000001</v>
      </c>
      <c r="CH80" s="142">
        <f>Assumptions!$F$59*(1+Assumptions!$F$60)^(CH62)</f>
        <v>121000.00000000001</v>
      </c>
      <c r="CI80" s="142">
        <f>Assumptions!$F$59*(1+Assumptions!$F$60)^(CI62)</f>
        <v>121000.00000000001</v>
      </c>
      <c r="CJ80" s="142">
        <f>Assumptions!$F$59*(1+Assumptions!$F$60)^(CJ62)</f>
        <v>121000.00000000001</v>
      </c>
      <c r="CK80" s="142">
        <f>Assumptions!$F$59*(1+Assumptions!$F$60)^(CK62)</f>
        <v>121000.00000000001</v>
      </c>
      <c r="CL80" s="142">
        <f>Assumptions!$F$59*(1+Assumptions!$F$60)^(CL62)</f>
        <v>121000.00000000001</v>
      </c>
      <c r="CM80" s="142">
        <f>Assumptions!$F$59*(1+Assumptions!$F$60)^(CM62)</f>
        <v>121000.00000000001</v>
      </c>
      <c r="CN80" s="142">
        <f>Assumptions!$F$59*(1+Assumptions!$F$60)^(CN62)</f>
        <v>121000.00000000001</v>
      </c>
      <c r="CO80" s="342"/>
      <c r="CP80" s="142">
        <f>Assumptions!$F$59*(1+Assumptions!$F$60)^(CP62)</f>
        <v>133100.00000000003</v>
      </c>
      <c r="CQ80" s="142">
        <f>Assumptions!$F$59*(1+Assumptions!$F$60)^(CQ62)</f>
        <v>133100.00000000003</v>
      </c>
      <c r="CR80" s="142">
        <f>Assumptions!$F$59*(1+Assumptions!$F$60)^(CR62)</f>
        <v>133100.00000000003</v>
      </c>
      <c r="CS80" s="142">
        <f>Assumptions!$F$59*(1+Assumptions!$F$60)^(CS62)</f>
        <v>133100.00000000003</v>
      </c>
      <c r="CT80" s="142">
        <f>Assumptions!$F$59*(1+Assumptions!$F$60)^(CT62)</f>
        <v>133100.00000000003</v>
      </c>
      <c r="CU80" s="142">
        <f>Assumptions!$F$59*(1+Assumptions!$F$60)^(CU62)</f>
        <v>133100.00000000003</v>
      </c>
      <c r="CV80" s="142">
        <f>Assumptions!$F$59*(1+Assumptions!$F$60)^(CV62)</f>
        <v>133100.00000000003</v>
      </c>
      <c r="CW80" s="142">
        <f>Assumptions!$F$59*(1+Assumptions!$F$60)^(CW62)</f>
        <v>133100.00000000003</v>
      </c>
      <c r="CX80" s="142">
        <f>Assumptions!$F$59*(1+Assumptions!$F$60)^(CX62)</f>
        <v>133100.00000000003</v>
      </c>
      <c r="CY80" s="142">
        <f>Assumptions!$F$59*(1+Assumptions!$F$60)^(CY62)</f>
        <v>133100.00000000003</v>
      </c>
      <c r="CZ80" s="142">
        <f>Assumptions!$F$59*(1+Assumptions!$F$60)^(CZ62)</f>
        <v>133100.00000000003</v>
      </c>
      <c r="DA80" s="142">
        <f>Assumptions!$F$59*(1+Assumptions!$F$60)^(DA62)</f>
        <v>133100.00000000003</v>
      </c>
      <c r="DB80" s="342"/>
    </row>
    <row r="81" spans="2:106" s="28" customFormat="1" outlineLevel="1">
      <c r="B81" s="151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55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55"/>
      <c r="AC81" s="143"/>
      <c r="AD81" s="143"/>
      <c r="AE81" s="143"/>
      <c r="AF81" s="143"/>
      <c r="AG81" s="143"/>
      <c r="AH81" s="143"/>
      <c r="AI81" s="143"/>
      <c r="AJ81" s="143"/>
      <c r="AK81" s="143"/>
      <c r="AL81" s="143"/>
      <c r="AM81" s="143"/>
      <c r="AN81" s="143"/>
      <c r="AO81" s="155"/>
      <c r="AP81" s="143"/>
      <c r="AQ81" s="143"/>
      <c r="AR81" s="143"/>
      <c r="AS81" s="143"/>
      <c r="AT81" s="143"/>
      <c r="AU81" s="143"/>
      <c r="AV81" s="143"/>
      <c r="AW81" s="143"/>
      <c r="AX81" s="143"/>
      <c r="AY81" s="143"/>
      <c r="AZ81" s="143"/>
      <c r="BA81" s="143"/>
      <c r="BB81" s="155"/>
      <c r="BC81" s="143"/>
      <c r="BD81" s="143"/>
      <c r="BE81" s="143"/>
      <c r="BF81" s="143"/>
      <c r="BG81" s="143"/>
      <c r="BH81" s="143"/>
      <c r="BI81" s="143"/>
      <c r="BJ81" s="143"/>
      <c r="BK81" s="143"/>
      <c r="BL81" s="143"/>
      <c r="BM81" s="143"/>
      <c r="BN81" s="143"/>
      <c r="BO81" s="155"/>
      <c r="BP81" s="143"/>
      <c r="BQ81" s="143"/>
      <c r="BR81" s="143"/>
      <c r="BS81" s="143"/>
      <c r="BT81" s="143"/>
      <c r="BU81" s="143"/>
      <c r="BV81" s="143"/>
      <c r="BW81" s="143"/>
      <c r="BX81" s="143"/>
      <c r="BY81" s="143"/>
      <c r="BZ81" s="143"/>
      <c r="CA81" s="143"/>
      <c r="CB81" s="155"/>
      <c r="CC81" s="143"/>
      <c r="CD81" s="143"/>
      <c r="CE81" s="143"/>
      <c r="CF81" s="143"/>
      <c r="CG81" s="143"/>
      <c r="CH81" s="143"/>
      <c r="CI81" s="143"/>
      <c r="CJ81" s="143"/>
      <c r="CK81" s="143"/>
      <c r="CL81" s="143"/>
      <c r="CM81" s="143"/>
      <c r="CN81" s="143"/>
      <c r="CO81" s="155"/>
      <c r="CP81" s="143"/>
      <c r="CQ81" s="143"/>
      <c r="CR81" s="143"/>
      <c r="CS81" s="143"/>
      <c r="CT81" s="143"/>
      <c r="CU81" s="143"/>
      <c r="CV81" s="143"/>
      <c r="CW81" s="143"/>
      <c r="CX81" s="143"/>
      <c r="CY81" s="143"/>
      <c r="CZ81" s="143"/>
      <c r="DA81" s="143"/>
      <c r="DB81" s="155"/>
    </row>
    <row r="82" spans="2:106" outlineLevel="1"/>
    <row r="83" spans="2:106" s="28" customFormat="1" outlineLevel="1">
      <c r="B83" s="212" t="s">
        <v>186</v>
      </c>
      <c r="C83" s="388"/>
      <c r="D83" s="388"/>
      <c r="E83" s="388"/>
      <c r="F83" s="388"/>
      <c r="G83" s="388"/>
      <c r="H83" s="388"/>
      <c r="I83" s="388"/>
      <c r="J83" s="388"/>
      <c r="K83" s="388"/>
      <c r="L83" s="388"/>
      <c r="M83" s="388"/>
      <c r="N83" s="388"/>
      <c r="O83" s="387"/>
      <c r="P83" s="388"/>
      <c r="Q83" s="388"/>
      <c r="R83" s="388"/>
      <c r="S83" s="388"/>
      <c r="T83" s="388"/>
      <c r="U83" s="388"/>
      <c r="V83" s="388"/>
      <c r="W83" s="388"/>
      <c r="X83" s="388"/>
      <c r="Y83" s="388"/>
      <c r="Z83" s="388"/>
      <c r="AA83" s="388"/>
      <c r="AB83" s="387"/>
      <c r="AC83" s="388"/>
      <c r="AD83" s="388"/>
      <c r="AE83" s="388"/>
      <c r="AF83" s="388"/>
      <c r="AG83" s="388"/>
      <c r="AH83" s="388"/>
      <c r="AI83" s="388"/>
      <c r="AJ83" s="388"/>
      <c r="AK83" s="388"/>
      <c r="AL83" s="388"/>
      <c r="AM83" s="388"/>
      <c r="AN83" s="388"/>
      <c r="AO83" s="387"/>
      <c r="AP83" s="388"/>
      <c r="AQ83" s="388"/>
      <c r="AR83" s="388"/>
      <c r="AS83" s="388"/>
      <c r="AT83" s="388"/>
      <c r="AU83" s="388"/>
      <c r="AV83" s="388"/>
      <c r="AW83" s="388"/>
      <c r="AX83" s="388"/>
      <c r="AY83" s="388"/>
      <c r="AZ83" s="388"/>
      <c r="BA83" s="388"/>
      <c r="BB83" s="387"/>
      <c r="BC83" s="388"/>
      <c r="BD83" s="388"/>
      <c r="BE83" s="388"/>
      <c r="BF83" s="388"/>
      <c r="BG83" s="388"/>
      <c r="BH83" s="388"/>
      <c r="BI83" s="388"/>
      <c r="BJ83" s="388"/>
      <c r="BK83" s="388"/>
      <c r="BL83" s="388"/>
      <c r="BM83" s="388"/>
      <c r="BN83" s="388"/>
      <c r="BO83" s="387"/>
      <c r="BP83" s="388"/>
      <c r="BQ83" s="388"/>
      <c r="BR83" s="388"/>
      <c r="BS83" s="388"/>
      <c r="BT83" s="388"/>
      <c r="BU83" s="388"/>
      <c r="BV83" s="388"/>
      <c r="BW83" s="388"/>
      <c r="BX83" s="388"/>
      <c r="BY83" s="388"/>
      <c r="BZ83" s="388"/>
      <c r="CA83" s="388"/>
      <c r="CB83" s="387"/>
      <c r="CC83" s="388"/>
      <c r="CD83" s="388"/>
      <c r="CE83" s="388"/>
      <c r="CF83" s="388"/>
      <c r="CG83" s="388"/>
      <c r="CH83" s="388"/>
      <c r="CI83" s="388"/>
      <c r="CJ83" s="388"/>
      <c r="CK83" s="388"/>
      <c r="CL83" s="388"/>
      <c r="CM83" s="388"/>
      <c r="CN83" s="388"/>
      <c r="CO83" s="387"/>
      <c r="CP83" s="388"/>
      <c r="CQ83" s="388"/>
      <c r="CR83" s="388"/>
      <c r="CS83" s="388"/>
      <c r="CT83" s="388"/>
      <c r="CU83" s="388"/>
      <c r="CV83" s="388"/>
      <c r="CW83" s="388"/>
      <c r="CX83" s="388"/>
      <c r="CY83" s="388"/>
      <c r="CZ83" s="388"/>
      <c r="DA83" s="388"/>
      <c r="DB83" s="387"/>
    </row>
    <row r="84" spans="2:106" s="28" customFormat="1" outlineLevel="1">
      <c r="B84" s="149" t="str">
        <f>B78</f>
        <v>SaaS Phase</v>
      </c>
      <c r="C84" s="146">
        <f>Assumptions!$D$63*(1+Assumptions!$D$64)^C60</f>
        <v>0</v>
      </c>
      <c r="D84" s="146">
        <f>Assumptions!$D$63*(1+Assumptions!$D$64)^D60</f>
        <v>0</v>
      </c>
      <c r="E84" s="146">
        <f>Assumptions!$D$63*(1+Assumptions!$D$64)^E60</f>
        <v>0</v>
      </c>
      <c r="F84" s="146">
        <f>Assumptions!$D$63*(1+Assumptions!$D$64)^F60</f>
        <v>0</v>
      </c>
      <c r="G84" s="146">
        <f>Assumptions!$D$63*(1+Assumptions!$D$64)^G60</f>
        <v>0</v>
      </c>
      <c r="H84" s="146">
        <f>Assumptions!$D$63*(1+Assumptions!$D$64)^H60</f>
        <v>0</v>
      </c>
      <c r="I84" s="146">
        <f>Assumptions!$D$63*(1+Assumptions!$D$64)^I60</f>
        <v>0</v>
      </c>
      <c r="J84" s="146">
        <f>Assumptions!$D$63*(1+Assumptions!$D$64)^J60</f>
        <v>0</v>
      </c>
      <c r="K84" s="146">
        <f>Assumptions!$D$63*(1+Assumptions!$D$64)^K60</f>
        <v>0</v>
      </c>
      <c r="L84" s="146">
        <f>Assumptions!$D$63*(1+Assumptions!$D$64)^L60</f>
        <v>0</v>
      </c>
      <c r="M84" s="146">
        <f>Assumptions!$D$63*(1+Assumptions!$D$64)^M60</f>
        <v>0</v>
      </c>
      <c r="N84" s="146">
        <f>Assumptions!$D$63*(1+Assumptions!$D$64)^N60</f>
        <v>0</v>
      </c>
      <c r="O84" s="342"/>
      <c r="P84" s="146">
        <f>Assumptions!$D$63*(1+Assumptions!$D$64)^P60</f>
        <v>0</v>
      </c>
      <c r="Q84" s="146">
        <f>Assumptions!$D$63*(1+Assumptions!$D$64)^Q60</f>
        <v>0</v>
      </c>
      <c r="R84" s="146">
        <f>Assumptions!$D$63*(1+Assumptions!$D$64)^R60</f>
        <v>0</v>
      </c>
      <c r="S84" s="146">
        <f>Assumptions!$D$63*(1+Assumptions!$D$64)^S60</f>
        <v>0</v>
      </c>
      <c r="T84" s="146">
        <f>Assumptions!$D$63*(1+Assumptions!$D$64)^T60</f>
        <v>0</v>
      </c>
      <c r="U84" s="146">
        <f>Assumptions!$D$63*(1+Assumptions!$D$64)^U60</f>
        <v>0</v>
      </c>
      <c r="V84" s="146">
        <f>Assumptions!$D$63*(1+Assumptions!$D$64)^V60</f>
        <v>0</v>
      </c>
      <c r="W84" s="146">
        <f>Assumptions!$D$63*(1+Assumptions!$D$64)^W60</f>
        <v>0</v>
      </c>
      <c r="X84" s="146">
        <f>Assumptions!$D$63*(1+Assumptions!$D$64)^X60</f>
        <v>0</v>
      </c>
      <c r="Y84" s="146">
        <f>Assumptions!$D$63*(1+Assumptions!$D$64)^Y60</f>
        <v>0</v>
      </c>
      <c r="Z84" s="146">
        <f>Assumptions!$D$63*(1+Assumptions!$D$64)^Z60</f>
        <v>0</v>
      </c>
      <c r="AA84" s="146">
        <f>Assumptions!$D$63*(1+Assumptions!$D$64)^AA60</f>
        <v>0</v>
      </c>
      <c r="AB84" s="342"/>
      <c r="AC84" s="146">
        <f>Assumptions!$D$63*(1+Assumptions!$D$64)^AC60</f>
        <v>0</v>
      </c>
      <c r="AD84" s="146">
        <f>Assumptions!$D$63*(1+Assumptions!$D$64)^AD60</f>
        <v>0</v>
      </c>
      <c r="AE84" s="146">
        <f>Assumptions!$D$63*(1+Assumptions!$D$64)^AE60</f>
        <v>0</v>
      </c>
      <c r="AF84" s="146">
        <f>Assumptions!$D$63*(1+Assumptions!$D$64)^AF60</f>
        <v>0</v>
      </c>
      <c r="AG84" s="146">
        <f>Assumptions!$D$63*(1+Assumptions!$D$64)^AG60</f>
        <v>0</v>
      </c>
      <c r="AH84" s="146">
        <f>Assumptions!$D$63*(1+Assumptions!$D$64)^AH60</f>
        <v>0</v>
      </c>
      <c r="AI84" s="146">
        <f>Assumptions!$D$63*(1+Assumptions!$D$64)^AI60</f>
        <v>0</v>
      </c>
      <c r="AJ84" s="146">
        <f>Assumptions!$D$63*(1+Assumptions!$D$64)^AJ60</f>
        <v>0</v>
      </c>
      <c r="AK84" s="146">
        <f>Assumptions!$D$63*(1+Assumptions!$D$64)^AK60</f>
        <v>0</v>
      </c>
      <c r="AL84" s="146">
        <f>Assumptions!$D$63*(1+Assumptions!$D$64)^AL60</f>
        <v>0</v>
      </c>
      <c r="AM84" s="146">
        <f>Assumptions!$D$63*(1+Assumptions!$D$64)^AM60</f>
        <v>0</v>
      </c>
      <c r="AN84" s="146">
        <f>Assumptions!$D$63*(1+Assumptions!$D$64)^AN60</f>
        <v>0</v>
      </c>
      <c r="AO84" s="342"/>
      <c r="AP84" s="146">
        <f>Assumptions!$D$63*(1+Assumptions!$D$64)^AP60</f>
        <v>0</v>
      </c>
      <c r="AQ84" s="146">
        <f>Assumptions!$D$63*(1+Assumptions!$D$64)^AQ60</f>
        <v>0</v>
      </c>
      <c r="AR84" s="146">
        <f>Assumptions!$D$63*(1+Assumptions!$D$64)^AR60</f>
        <v>0</v>
      </c>
      <c r="AS84" s="146">
        <f>Assumptions!$D$63*(1+Assumptions!$D$64)^AS60</f>
        <v>0</v>
      </c>
      <c r="AT84" s="146">
        <f>Assumptions!$D$63*(1+Assumptions!$D$64)^AT60</f>
        <v>0</v>
      </c>
      <c r="AU84" s="146">
        <f>Assumptions!$D$63*(1+Assumptions!$D$64)^AU60</f>
        <v>0</v>
      </c>
      <c r="AV84" s="146">
        <f>Assumptions!$D$63*(1+Assumptions!$D$64)^AV60</f>
        <v>0</v>
      </c>
      <c r="AW84" s="146">
        <f>Assumptions!$D$63*(1+Assumptions!$D$64)^AW60</f>
        <v>0</v>
      </c>
      <c r="AX84" s="146">
        <f>Assumptions!$D$63*(1+Assumptions!$D$64)^AX60</f>
        <v>0</v>
      </c>
      <c r="AY84" s="146">
        <f>Assumptions!$D$63*(1+Assumptions!$D$64)^AY60</f>
        <v>0</v>
      </c>
      <c r="AZ84" s="146">
        <f>Assumptions!$D$63*(1+Assumptions!$D$64)^AZ60</f>
        <v>0</v>
      </c>
      <c r="BA84" s="146">
        <f>Assumptions!$D$63*(1+Assumptions!$D$64)^BA60</f>
        <v>0</v>
      </c>
      <c r="BB84" s="342"/>
      <c r="BC84" s="146">
        <f>Assumptions!$D$63*(1+Assumptions!$D$64)^BC60</f>
        <v>0</v>
      </c>
      <c r="BD84" s="146">
        <f>Assumptions!$D$63*(1+Assumptions!$D$64)^BD60</f>
        <v>0</v>
      </c>
      <c r="BE84" s="146">
        <f>Assumptions!$D$63*(1+Assumptions!$D$64)^BE60</f>
        <v>0</v>
      </c>
      <c r="BF84" s="146">
        <f>Assumptions!$D$63*(1+Assumptions!$D$64)^BF60</f>
        <v>0</v>
      </c>
      <c r="BG84" s="146">
        <f>Assumptions!$D$63*(1+Assumptions!$D$64)^BG60</f>
        <v>0</v>
      </c>
      <c r="BH84" s="146">
        <f>Assumptions!$D$63*(1+Assumptions!$D$64)^BH60</f>
        <v>0</v>
      </c>
      <c r="BI84" s="146">
        <f>Assumptions!$D$63*(1+Assumptions!$D$64)^BI60</f>
        <v>0</v>
      </c>
      <c r="BJ84" s="146">
        <f>Assumptions!$D$63*(1+Assumptions!$D$64)^BJ60</f>
        <v>0</v>
      </c>
      <c r="BK84" s="146">
        <f>Assumptions!$D$63*(1+Assumptions!$D$64)^BK60</f>
        <v>0</v>
      </c>
      <c r="BL84" s="146">
        <f>Assumptions!$D$63*(1+Assumptions!$D$64)^BL60</f>
        <v>0</v>
      </c>
      <c r="BM84" s="146">
        <f>Assumptions!$D$63*(1+Assumptions!$D$64)^BM60</f>
        <v>0</v>
      </c>
      <c r="BN84" s="146">
        <f>Assumptions!$D$63*(1+Assumptions!$D$64)^BN60</f>
        <v>0</v>
      </c>
      <c r="BO84" s="342"/>
      <c r="BP84" s="146">
        <f>Assumptions!$D$63*(1+Assumptions!$D$64)^BP60</f>
        <v>0</v>
      </c>
      <c r="BQ84" s="146">
        <f>Assumptions!$D$63*(1+Assumptions!$D$64)^BQ60</f>
        <v>0</v>
      </c>
      <c r="BR84" s="146">
        <f>Assumptions!$D$63*(1+Assumptions!$D$64)^BR60</f>
        <v>0</v>
      </c>
      <c r="BS84" s="146">
        <f>Assumptions!$D$63*(1+Assumptions!$D$64)^BS60</f>
        <v>0</v>
      </c>
      <c r="BT84" s="146">
        <f>Assumptions!$D$63*(1+Assumptions!$D$64)^BT60</f>
        <v>0</v>
      </c>
      <c r="BU84" s="146">
        <f>Assumptions!$D$63*(1+Assumptions!$D$64)^BU60</f>
        <v>0</v>
      </c>
      <c r="BV84" s="146">
        <f>Assumptions!$D$63*(1+Assumptions!$D$64)^BV60</f>
        <v>0</v>
      </c>
      <c r="BW84" s="146">
        <f>Assumptions!$D$63*(1+Assumptions!$D$64)^BW60</f>
        <v>0</v>
      </c>
      <c r="BX84" s="146">
        <f>Assumptions!$D$63*(1+Assumptions!$D$64)^BX60</f>
        <v>0</v>
      </c>
      <c r="BY84" s="146">
        <f>Assumptions!$D$63*(1+Assumptions!$D$64)^BY60</f>
        <v>0</v>
      </c>
      <c r="BZ84" s="146">
        <f>Assumptions!$D$63*(1+Assumptions!$D$64)^BZ60</f>
        <v>0</v>
      </c>
      <c r="CA84" s="146">
        <f>Assumptions!$D$63*(1+Assumptions!$D$64)^CA60</f>
        <v>0</v>
      </c>
      <c r="CB84" s="342"/>
      <c r="CC84" s="146">
        <f>Assumptions!$D$63*(1+Assumptions!$D$64)^CC60</f>
        <v>0</v>
      </c>
      <c r="CD84" s="146">
        <f>Assumptions!$D$63*(1+Assumptions!$D$64)^CD60</f>
        <v>0</v>
      </c>
      <c r="CE84" s="146">
        <f>Assumptions!$D$63*(1+Assumptions!$D$64)^CE60</f>
        <v>0</v>
      </c>
      <c r="CF84" s="146">
        <f>Assumptions!$D$63*(1+Assumptions!$D$64)^CF60</f>
        <v>0</v>
      </c>
      <c r="CG84" s="146">
        <f>Assumptions!$D$63*(1+Assumptions!$D$64)^CG60</f>
        <v>0</v>
      </c>
      <c r="CH84" s="146">
        <f>Assumptions!$D$63*(1+Assumptions!$D$64)^CH60</f>
        <v>0</v>
      </c>
      <c r="CI84" s="146">
        <f>Assumptions!$D$63*(1+Assumptions!$D$64)^CI60</f>
        <v>0</v>
      </c>
      <c r="CJ84" s="146">
        <f>Assumptions!$D$63*(1+Assumptions!$D$64)^CJ60</f>
        <v>0</v>
      </c>
      <c r="CK84" s="146">
        <f>Assumptions!$D$63*(1+Assumptions!$D$64)^CK60</f>
        <v>0</v>
      </c>
      <c r="CL84" s="146">
        <f>Assumptions!$D$63*(1+Assumptions!$D$64)^CL60</f>
        <v>0</v>
      </c>
      <c r="CM84" s="146">
        <f>Assumptions!$D$63*(1+Assumptions!$D$64)^CM60</f>
        <v>0</v>
      </c>
      <c r="CN84" s="146">
        <f>Assumptions!$D$63*(1+Assumptions!$D$64)^CN60</f>
        <v>0</v>
      </c>
      <c r="CO84" s="342"/>
      <c r="CP84" s="146">
        <f>Assumptions!$D$63*(1+Assumptions!$D$64)^CP60</f>
        <v>0</v>
      </c>
      <c r="CQ84" s="146">
        <f>Assumptions!$D$63*(1+Assumptions!$D$64)^CQ60</f>
        <v>0</v>
      </c>
      <c r="CR84" s="146">
        <f>Assumptions!$D$63*(1+Assumptions!$D$64)^CR60</f>
        <v>0</v>
      </c>
      <c r="CS84" s="146">
        <f>Assumptions!$D$63*(1+Assumptions!$D$64)^CS60</f>
        <v>0</v>
      </c>
      <c r="CT84" s="146">
        <f>Assumptions!$D$63*(1+Assumptions!$D$64)^CT60</f>
        <v>0</v>
      </c>
      <c r="CU84" s="146">
        <f>Assumptions!$D$63*(1+Assumptions!$D$64)^CU60</f>
        <v>0</v>
      </c>
      <c r="CV84" s="146">
        <f>Assumptions!$D$63*(1+Assumptions!$D$64)^CV60</f>
        <v>0</v>
      </c>
      <c r="CW84" s="146">
        <f>Assumptions!$D$63*(1+Assumptions!$D$64)^CW60</f>
        <v>0</v>
      </c>
      <c r="CX84" s="146">
        <f>Assumptions!$D$63*(1+Assumptions!$D$64)^CX60</f>
        <v>0</v>
      </c>
      <c r="CY84" s="146">
        <f>Assumptions!$D$63*(1+Assumptions!$D$64)^CY60</f>
        <v>0</v>
      </c>
      <c r="CZ84" s="146">
        <f>Assumptions!$D$63*(1+Assumptions!$D$64)^CZ60</f>
        <v>0</v>
      </c>
      <c r="DA84" s="146">
        <f>Assumptions!$D$63*(1+Assumptions!$D$64)^DA60</f>
        <v>0</v>
      </c>
      <c r="DB84" s="342"/>
    </row>
    <row r="85" spans="2:106" s="28" customFormat="1" outlineLevel="1">
      <c r="B85" s="149" t="str">
        <f t="shared" ref="B85:B86" si="714">B79</f>
        <v>PaaS Phase</v>
      </c>
      <c r="C85" s="146">
        <f>Assumptions!$E$63*(1+Assumptions!$E$64)^C61</f>
        <v>2</v>
      </c>
      <c r="D85" s="146">
        <f>Assumptions!$E$63*(1+Assumptions!$E$64)^D61</f>
        <v>2</v>
      </c>
      <c r="E85" s="146">
        <f>Assumptions!$E$63*(1+Assumptions!$E$64)^E61</f>
        <v>2</v>
      </c>
      <c r="F85" s="146">
        <f>Assumptions!$E$63*(1+Assumptions!$E$64)^F61</f>
        <v>2</v>
      </c>
      <c r="G85" s="146">
        <f>Assumptions!$E$63*(1+Assumptions!$E$64)^G61</f>
        <v>2</v>
      </c>
      <c r="H85" s="146">
        <f>Assumptions!$E$63*(1+Assumptions!$E$64)^H61</f>
        <v>2</v>
      </c>
      <c r="I85" s="146">
        <f>Assumptions!$E$63*(1+Assumptions!$E$64)^I61</f>
        <v>2</v>
      </c>
      <c r="J85" s="146">
        <f>Assumptions!$E$63*(1+Assumptions!$E$64)^J61</f>
        <v>2</v>
      </c>
      <c r="K85" s="146">
        <f>Assumptions!$E$63*(1+Assumptions!$E$64)^K61</f>
        <v>2</v>
      </c>
      <c r="L85" s="146">
        <f>Assumptions!$E$63*(1+Assumptions!$E$64)^L61</f>
        <v>2</v>
      </c>
      <c r="M85" s="146">
        <f>Assumptions!$E$63*(1+Assumptions!$E$64)^M61</f>
        <v>2</v>
      </c>
      <c r="N85" s="146">
        <f>Assumptions!$E$63*(1+Assumptions!$E$64)^N61</f>
        <v>2</v>
      </c>
      <c r="O85" s="342"/>
      <c r="P85" s="146">
        <f>Assumptions!$E$63*(1+Assumptions!$E$64)^P61</f>
        <v>2</v>
      </c>
      <c r="Q85" s="146">
        <f>Assumptions!$E$63*(1+Assumptions!$E$64)^Q61</f>
        <v>2</v>
      </c>
      <c r="R85" s="146">
        <f>Assumptions!$E$63*(1+Assumptions!$E$64)^R61</f>
        <v>2</v>
      </c>
      <c r="S85" s="146">
        <f>Assumptions!$E$63*(1+Assumptions!$E$64)^S61</f>
        <v>2</v>
      </c>
      <c r="T85" s="146">
        <f>Assumptions!$E$63*(1+Assumptions!$E$64)^T61</f>
        <v>2</v>
      </c>
      <c r="U85" s="146">
        <f>Assumptions!$E$63*(1+Assumptions!$E$64)^U61</f>
        <v>2</v>
      </c>
      <c r="V85" s="146">
        <f>Assumptions!$E$63*(1+Assumptions!$E$64)^V61</f>
        <v>2</v>
      </c>
      <c r="W85" s="146">
        <f>Assumptions!$E$63*(1+Assumptions!$E$64)^W61</f>
        <v>2</v>
      </c>
      <c r="X85" s="146">
        <f>Assumptions!$E$63*(1+Assumptions!$E$64)^X61</f>
        <v>2</v>
      </c>
      <c r="Y85" s="146">
        <f>Assumptions!$E$63*(1+Assumptions!$E$64)^Y61</f>
        <v>2</v>
      </c>
      <c r="Z85" s="146">
        <f>Assumptions!$E$63*(1+Assumptions!$E$64)^Z61</f>
        <v>2</v>
      </c>
      <c r="AA85" s="146">
        <f>Assumptions!$E$63*(1+Assumptions!$E$64)^AA61</f>
        <v>2</v>
      </c>
      <c r="AB85" s="342"/>
      <c r="AC85" s="146">
        <f>Assumptions!$E$63*(1+Assumptions!$E$64)^AC61</f>
        <v>2</v>
      </c>
      <c r="AD85" s="146">
        <f>Assumptions!$E$63*(1+Assumptions!$E$64)^AD61</f>
        <v>2</v>
      </c>
      <c r="AE85" s="146">
        <f>Assumptions!$E$63*(1+Assumptions!$E$64)^AE61</f>
        <v>2</v>
      </c>
      <c r="AF85" s="146">
        <f>Assumptions!$E$63*(1+Assumptions!$E$64)^AF61</f>
        <v>2</v>
      </c>
      <c r="AG85" s="146">
        <f>Assumptions!$E$63*(1+Assumptions!$E$64)^AG61</f>
        <v>2</v>
      </c>
      <c r="AH85" s="146">
        <f>Assumptions!$E$63*(1+Assumptions!$E$64)^AH61</f>
        <v>2</v>
      </c>
      <c r="AI85" s="146">
        <f>Assumptions!$E$63*(1+Assumptions!$E$64)^AI61</f>
        <v>2.1</v>
      </c>
      <c r="AJ85" s="146">
        <f>Assumptions!$E$63*(1+Assumptions!$E$64)^AJ61</f>
        <v>2.1</v>
      </c>
      <c r="AK85" s="146">
        <f>Assumptions!$E$63*(1+Assumptions!$E$64)^AK61</f>
        <v>2.1</v>
      </c>
      <c r="AL85" s="146">
        <f>Assumptions!$E$63*(1+Assumptions!$E$64)^AL61</f>
        <v>2.1</v>
      </c>
      <c r="AM85" s="146">
        <f>Assumptions!$E$63*(1+Assumptions!$E$64)^AM61</f>
        <v>2.1</v>
      </c>
      <c r="AN85" s="146">
        <f>Assumptions!$E$63*(1+Assumptions!$E$64)^AN61</f>
        <v>2.1</v>
      </c>
      <c r="AO85" s="342"/>
      <c r="AP85" s="146">
        <f>Assumptions!$E$63*(1+Assumptions!$E$64)^AP61</f>
        <v>2.1</v>
      </c>
      <c r="AQ85" s="146">
        <f>Assumptions!$E$63*(1+Assumptions!$E$64)^AQ61</f>
        <v>2.1</v>
      </c>
      <c r="AR85" s="146">
        <f>Assumptions!$E$63*(1+Assumptions!$E$64)^AR61</f>
        <v>2.1</v>
      </c>
      <c r="AS85" s="146">
        <f>Assumptions!$E$63*(1+Assumptions!$E$64)^AS61</f>
        <v>2.1</v>
      </c>
      <c r="AT85" s="146">
        <f>Assumptions!$E$63*(1+Assumptions!$E$64)^AT61</f>
        <v>2.1</v>
      </c>
      <c r="AU85" s="146">
        <f>Assumptions!$E$63*(1+Assumptions!$E$64)^AU61</f>
        <v>2.1</v>
      </c>
      <c r="AV85" s="146">
        <f>Assumptions!$E$63*(1+Assumptions!$E$64)^AV61</f>
        <v>2.2050000000000001</v>
      </c>
      <c r="AW85" s="146">
        <f>Assumptions!$E$63*(1+Assumptions!$E$64)^AW61</f>
        <v>2.2050000000000001</v>
      </c>
      <c r="AX85" s="146">
        <f>Assumptions!$E$63*(1+Assumptions!$E$64)^AX61</f>
        <v>2.2050000000000001</v>
      </c>
      <c r="AY85" s="146">
        <f>Assumptions!$E$63*(1+Assumptions!$E$64)^AY61</f>
        <v>2.2050000000000001</v>
      </c>
      <c r="AZ85" s="146">
        <f>Assumptions!$E$63*(1+Assumptions!$E$64)^AZ61</f>
        <v>2.2050000000000001</v>
      </c>
      <c r="BA85" s="146">
        <f>Assumptions!$E$63*(1+Assumptions!$E$64)^BA61</f>
        <v>2.2050000000000001</v>
      </c>
      <c r="BB85" s="342"/>
      <c r="BC85" s="146">
        <f>Assumptions!$E$63*(1+Assumptions!$E$64)^BC61</f>
        <v>2.2050000000000001</v>
      </c>
      <c r="BD85" s="146">
        <f>Assumptions!$E$63*(1+Assumptions!$E$64)^BD61</f>
        <v>2.2050000000000001</v>
      </c>
      <c r="BE85" s="146">
        <f>Assumptions!$E$63*(1+Assumptions!$E$64)^BE61</f>
        <v>2.2050000000000001</v>
      </c>
      <c r="BF85" s="146">
        <f>Assumptions!$E$63*(1+Assumptions!$E$64)^BF61</f>
        <v>2.2050000000000001</v>
      </c>
      <c r="BG85" s="146">
        <f>Assumptions!$E$63*(1+Assumptions!$E$64)^BG61</f>
        <v>2.2050000000000001</v>
      </c>
      <c r="BH85" s="146">
        <f>Assumptions!$E$63*(1+Assumptions!$E$64)^BH61</f>
        <v>2.2050000000000001</v>
      </c>
      <c r="BI85" s="146">
        <f>Assumptions!$E$63*(1+Assumptions!$E$64)^BI61</f>
        <v>2.3152500000000003</v>
      </c>
      <c r="BJ85" s="146">
        <f>Assumptions!$E$63*(1+Assumptions!$E$64)^BJ61</f>
        <v>2.3152500000000003</v>
      </c>
      <c r="BK85" s="146">
        <f>Assumptions!$E$63*(1+Assumptions!$E$64)^BK61</f>
        <v>2.3152500000000003</v>
      </c>
      <c r="BL85" s="146">
        <f>Assumptions!$E$63*(1+Assumptions!$E$64)^BL61</f>
        <v>2.3152500000000003</v>
      </c>
      <c r="BM85" s="146">
        <f>Assumptions!$E$63*(1+Assumptions!$E$64)^BM61</f>
        <v>2.3152500000000003</v>
      </c>
      <c r="BN85" s="146">
        <f>Assumptions!$E$63*(1+Assumptions!$E$64)^BN61</f>
        <v>2.3152500000000003</v>
      </c>
      <c r="BO85" s="342"/>
      <c r="BP85" s="146">
        <f>Assumptions!$E$63*(1+Assumptions!$E$64)^BP61</f>
        <v>2.3152500000000003</v>
      </c>
      <c r="BQ85" s="146">
        <f>Assumptions!$E$63*(1+Assumptions!$E$64)^BQ61</f>
        <v>2.3152500000000003</v>
      </c>
      <c r="BR85" s="146">
        <f>Assumptions!$E$63*(1+Assumptions!$E$64)^BR61</f>
        <v>2.3152500000000003</v>
      </c>
      <c r="BS85" s="146">
        <f>Assumptions!$E$63*(1+Assumptions!$E$64)^BS61</f>
        <v>2.3152500000000003</v>
      </c>
      <c r="BT85" s="146">
        <f>Assumptions!$E$63*(1+Assumptions!$E$64)^BT61</f>
        <v>2.3152500000000003</v>
      </c>
      <c r="BU85" s="146">
        <f>Assumptions!$E$63*(1+Assumptions!$E$64)^BU61</f>
        <v>2.3152500000000003</v>
      </c>
      <c r="BV85" s="146">
        <f>Assumptions!$E$63*(1+Assumptions!$E$64)^BV61</f>
        <v>2.4310125</v>
      </c>
      <c r="BW85" s="146">
        <f>Assumptions!$E$63*(1+Assumptions!$E$64)^BW61</f>
        <v>2.4310125</v>
      </c>
      <c r="BX85" s="146">
        <f>Assumptions!$E$63*(1+Assumptions!$E$64)^BX61</f>
        <v>2.4310125</v>
      </c>
      <c r="BY85" s="146">
        <f>Assumptions!$E$63*(1+Assumptions!$E$64)^BY61</f>
        <v>2.4310125</v>
      </c>
      <c r="BZ85" s="146">
        <f>Assumptions!$E$63*(1+Assumptions!$E$64)^BZ61</f>
        <v>2.4310125</v>
      </c>
      <c r="CA85" s="146">
        <f>Assumptions!$E$63*(1+Assumptions!$E$64)^CA61</f>
        <v>2.4310125</v>
      </c>
      <c r="CB85" s="342"/>
      <c r="CC85" s="146">
        <f>Assumptions!$E$63*(1+Assumptions!$E$64)^CC61</f>
        <v>2.4310125</v>
      </c>
      <c r="CD85" s="146">
        <f>Assumptions!$E$63*(1+Assumptions!$E$64)^CD61</f>
        <v>2.4310125</v>
      </c>
      <c r="CE85" s="146">
        <f>Assumptions!$E$63*(1+Assumptions!$E$64)^CE61</f>
        <v>2.4310125</v>
      </c>
      <c r="CF85" s="146">
        <f>Assumptions!$E$63*(1+Assumptions!$E$64)^CF61</f>
        <v>2.4310125</v>
      </c>
      <c r="CG85" s="146">
        <f>Assumptions!$E$63*(1+Assumptions!$E$64)^CG61</f>
        <v>2.4310125</v>
      </c>
      <c r="CH85" s="146">
        <f>Assumptions!$E$63*(1+Assumptions!$E$64)^CH61</f>
        <v>2.4310125</v>
      </c>
      <c r="CI85" s="146">
        <f>Assumptions!$E$63*(1+Assumptions!$E$64)^CI61</f>
        <v>2.5525631250000003</v>
      </c>
      <c r="CJ85" s="146">
        <f>Assumptions!$E$63*(1+Assumptions!$E$64)^CJ61</f>
        <v>2.5525631250000003</v>
      </c>
      <c r="CK85" s="146">
        <f>Assumptions!$E$63*(1+Assumptions!$E$64)^CK61</f>
        <v>2.5525631250000003</v>
      </c>
      <c r="CL85" s="146">
        <f>Assumptions!$E$63*(1+Assumptions!$E$64)^CL61</f>
        <v>2.5525631250000003</v>
      </c>
      <c r="CM85" s="146">
        <f>Assumptions!$E$63*(1+Assumptions!$E$64)^CM61</f>
        <v>2.5525631250000003</v>
      </c>
      <c r="CN85" s="146">
        <f>Assumptions!$E$63*(1+Assumptions!$E$64)^CN61</f>
        <v>2.5525631250000003</v>
      </c>
      <c r="CO85" s="342"/>
      <c r="CP85" s="146">
        <f>Assumptions!$E$63*(1+Assumptions!$E$64)^CP61</f>
        <v>2.5525631250000003</v>
      </c>
      <c r="CQ85" s="146">
        <f>Assumptions!$E$63*(1+Assumptions!$E$64)^CQ61</f>
        <v>2.5525631250000003</v>
      </c>
      <c r="CR85" s="146">
        <f>Assumptions!$E$63*(1+Assumptions!$E$64)^CR61</f>
        <v>2.5525631250000003</v>
      </c>
      <c r="CS85" s="146">
        <f>Assumptions!$E$63*(1+Assumptions!$E$64)^CS61</f>
        <v>2.5525631250000003</v>
      </c>
      <c r="CT85" s="146">
        <f>Assumptions!$E$63*(1+Assumptions!$E$64)^CT61</f>
        <v>2.5525631250000003</v>
      </c>
      <c r="CU85" s="146">
        <f>Assumptions!$E$63*(1+Assumptions!$E$64)^CU61</f>
        <v>2.5525631250000003</v>
      </c>
      <c r="CV85" s="146">
        <f>Assumptions!$E$63*(1+Assumptions!$E$64)^CV61</f>
        <v>2.6801912812499999</v>
      </c>
      <c r="CW85" s="146">
        <f>Assumptions!$E$63*(1+Assumptions!$E$64)^CW61</f>
        <v>2.6801912812499999</v>
      </c>
      <c r="CX85" s="146">
        <f>Assumptions!$E$63*(1+Assumptions!$E$64)^CX61</f>
        <v>2.6801912812499999</v>
      </c>
      <c r="CY85" s="146">
        <f>Assumptions!$E$63*(1+Assumptions!$E$64)^CY61</f>
        <v>2.6801912812499999</v>
      </c>
      <c r="CZ85" s="146">
        <f>Assumptions!$E$63*(1+Assumptions!$E$64)^CZ61</f>
        <v>2.6801912812499999</v>
      </c>
      <c r="DA85" s="146">
        <f>Assumptions!$E$63*(1+Assumptions!$E$64)^DA61</f>
        <v>2.6801912812499999</v>
      </c>
      <c r="DB85" s="342"/>
    </row>
    <row r="86" spans="2:106" s="28" customFormat="1" outlineLevel="1">
      <c r="B86" s="149" t="str">
        <f t="shared" si="714"/>
        <v>Baas Phase</v>
      </c>
      <c r="C86" s="146">
        <f>Assumptions!$F$63*(1+Assumptions!$F$64)^C62</f>
        <v>5</v>
      </c>
      <c r="D86" s="146">
        <f>Assumptions!$F$63*(1+Assumptions!$F$64)^D62</f>
        <v>5</v>
      </c>
      <c r="E86" s="146">
        <f>Assumptions!$F$63*(1+Assumptions!$F$64)^E62</f>
        <v>5</v>
      </c>
      <c r="F86" s="146">
        <f>Assumptions!$F$63*(1+Assumptions!$F$64)^F62</f>
        <v>5</v>
      </c>
      <c r="G86" s="146">
        <f>Assumptions!$F$63*(1+Assumptions!$F$64)^G62</f>
        <v>5</v>
      </c>
      <c r="H86" s="146">
        <f>Assumptions!$F$63*(1+Assumptions!$F$64)^H62</f>
        <v>5</v>
      </c>
      <c r="I86" s="146">
        <f>Assumptions!$F$63*(1+Assumptions!$F$64)^I62</f>
        <v>5</v>
      </c>
      <c r="J86" s="146">
        <f>Assumptions!$F$63*(1+Assumptions!$F$64)^J62</f>
        <v>5</v>
      </c>
      <c r="K86" s="146">
        <f>Assumptions!$F$63*(1+Assumptions!$F$64)^K62</f>
        <v>5</v>
      </c>
      <c r="L86" s="146">
        <f>Assumptions!$F$63*(1+Assumptions!$F$64)^L62</f>
        <v>5</v>
      </c>
      <c r="M86" s="146">
        <f>Assumptions!$F$63*(1+Assumptions!$F$64)^M62</f>
        <v>5</v>
      </c>
      <c r="N86" s="146">
        <f>Assumptions!$F$63*(1+Assumptions!$F$64)^N62</f>
        <v>5</v>
      </c>
      <c r="O86" s="342"/>
      <c r="P86" s="146">
        <f>Assumptions!$F$63*(1+Assumptions!$F$64)^P62</f>
        <v>5</v>
      </c>
      <c r="Q86" s="146">
        <f>Assumptions!$F$63*(1+Assumptions!$F$64)^Q62</f>
        <v>5</v>
      </c>
      <c r="R86" s="146">
        <f>Assumptions!$F$63*(1+Assumptions!$F$64)^R62</f>
        <v>5</v>
      </c>
      <c r="S86" s="146">
        <f>Assumptions!$F$63*(1+Assumptions!$F$64)^S62</f>
        <v>5</v>
      </c>
      <c r="T86" s="146">
        <f>Assumptions!$F$63*(1+Assumptions!$F$64)^T62</f>
        <v>5</v>
      </c>
      <c r="U86" s="146">
        <f>Assumptions!$F$63*(1+Assumptions!$F$64)^U62</f>
        <v>5</v>
      </c>
      <c r="V86" s="146">
        <f>Assumptions!$F$63*(1+Assumptions!$F$64)^V62</f>
        <v>5</v>
      </c>
      <c r="W86" s="146">
        <f>Assumptions!$F$63*(1+Assumptions!$F$64)^W62</f>
        <v>5</v>
      </c>
      <c r="X86" s="146">
        <f>Assumptions!$F$63*(1+Assumptions!$F$64)^X62</f>
        <v>5</v>
      </c>
      <c r="Y86" s="146">
        <f>Assumptions!$F$63*(1+Assumptions!$F$64)^Y62</f>
        <v>5</v>
      </c>
      <c r="Z86" s="146">
        <f>Assumptions!$F$63*(1+Assumptions!$F$64)^Z62</f>
        <v>5</v>
      </c>
      <c r="AA86" s="146">
        <f>Assumptions!$F$63*(1+Assumptions!$F$64)^AA62</f>
        <v>5</v>
      </c>
      <c r="AB86" s="342"/>
      <c r="AC86" s="146">
        <f>Assumptions!$F$63*(1+Assumptions!$F$64)^AC62</f>
        <v>5</v>
      </c>
      <c r="AD86" s="146">
        <f>Assumptions!$F$63*(1+Assumptions!$F$64)^AD62</f>
        <v>5</v>
      </c>
      <c r="AE86" s="146">
        <f>Assumptions!$F$63*(1+Assumptions!$F$64)^AE62</f>
        <v>5</v>
      </c>
      <c r="AF86" s="146">
        <f>Assumptions!$F$63*(1+Assumptions!$F$64)^AF62</f>
        <v>5</v>
      </c>
      <c r="AG86" s="146">
        <f>Assumptions!$F$63*(1+Assumptions!$F$64)^AG62</f>
        <v>5</v>
      </c>
      <c r="AH86" s="146">
        <f>Assumptions!$F$63*(1+Assumptions!$F$64)^AH62</f>
        <v>5</v>
      </c>
      <c r="AI86" s="146">
        <f>Assumptions!$F$63*(1+Assumptions!$F$64)^AI62</f>
        <v>5</v>
      </c>
      <c r="AJ86" s="146">
        <f>Assumptions!$F$63*(1+Assumptions!$F$64)^AJ62</f>
        <v>5</v>
      </c>
      <c r="AK86" s="146">
        <f>Assumptions!$F$63*(1+Assumptions!$F$64)^AK62</f>
        <v>5</v>
      </c>
      <c r="AL86" s="146">
        <f>Assumptions!$F$63*(1+Assumptions!$F$64)^AL62</f>
        <v>5</v>
      </c>
      <c r="AM86" s="146">
        <f>Assumptions!$F$63*(1+Assumptions!$F$64)^AM62</f>
        <v>5</v>
      </c>
      <c r="AN86" s="146">
        <f>Assumptions!$F$63*(1+Assumptions!$F$64)^AN62</f>
        <v>5</v>
      </c>
      <c r="AO86" s="342"/>
      <c r="AP86" s="146">
        <f>Assumptions!$F$63*(1+Assumptions!$F$64)^AP62</f>
        <v>5</v>
      </c>
      <c r="AQ86" s="146">
        <f>Assumptions!$F$63*(1+Assumptions!$F$64)^AQ62</f>
        <v>5</v>
      </c>
      <c r="AR86" s="146">
        <f>Assumptions!$F$63*(1+Assumptions!$F$64)^AR62</f>
        <v>5</v>
      </c>
      <c r="AS86" s="146">
        <f>Assumptions!$F$63*(1+Assumptions!$F$64)^AS62</f>
        <v>5</v>
      </c>
      <c r="AT86" s="146">
        <f>Assumptions!$F$63*(1+Assumptions!$F$64)^AT62</f>
        <v>5</v>
      </c>
      <c r="AU86" s="146">
        <f>Assumptions!$F$63*(1+Assumptions!$F$64)^AU62</f>
        <v>5</v>
      </c>
      <c r="AV86" s="146">
        <f>Assumptions!$F$63*(1+Assumptions!$F$64)^AV62</f>
        <v>5</v>
      </c>
      <c r="AW86" s="146">
        <f>Assumptions!$F$63*(1+Assumptions!$F$64)^AW62</f>
        <v>5</v>
      </c>
      <c r="AX86" s="146">
        <f>Assumptions!$F$63*(1+Assumptions!$F$64)^AX62</f>
        <v>5</v>
      </c>
      <c r="AY86" s="146">
        <f>Assumptions!$F$63*(1+Assumptions!$F$64)^AY62</f>
        <v>5</v>
      </c>
      <c r="AZ86" s="146">
        <f>Assumptions!$F$63*(1+Assumptions!$F$64)^AZ62</f>
        <v>5</v>
      </c>
      <c r="BA86" s="146">
        <f>Assumptions!$F$63*(1+Assumptions!$F$64)^BA62</f>
        <v>5</v>
      </c>
      <c r="BB86" s="342"/>
      <c r="BC86" s="146">
        <f>Assumptions!$F$63*(1+Assumptions!$F$64)^BC62</f>
        <v>5</v>
      </c>
      <c r="BD86" s="146">
        <f>Assumptions!$F$63*(1+Assumptions!$F$64)^BD62</f>
        <v>5</v>
      </c>
      <c r="BE86" s="146">
        <f>Assumptions!$F$63*(1+Assumptions!$F$64)^BE62</f>
        <v>5</v>
      </c>
      <c r="BF86" s="146">
        <f>Assumptions!$F$63*(1+Assumptions!$F$64)^BF62</f>
        <v>5</v>
      </c>
      <c r="BG86" s="146">
        <f>Assumptions!$F$63*(1+Assumptions!$F$64)^BG62</f>
        <v>5</v>
      </c>
      <c r="BH86" s="146">
        <f>Assumptions!$F$63*(1+Assumptions!$F$64)^BH62</f>
        <v>5</v>
      </c>
      <c r="BI86" s="146">
        <f>Assumptions!$F$63*(1+Assumptions!$F$64)^BI62</f>
        <v>5</v>
      </c>
      <c r="BJ86" s="146">
        <f>Assumptions!$F$63*(1+Assumptions!$F$64)^BJ62</f>
        <v>5</v>
      </c>
      <c r="BK86" s="146">
        <f>Assumptions!$F$63*(1+Assumptions!$F$64)^BK62</f>
        <v>5</v>
      </c>
      <c r="BL86" s="146">
        <f>Assumptions!$F$63*(1+Assumptions!$F$64)^BL62</f>
        <v>5</v>
      </c>
      <c r="BM86" s="146">
        <f>Assumptions!$F$63*(1+Assumptions!$F$64)^BM62</f>
        <v>5</v>
      </c>
      <c r="BN86" s="146">
        <f>Assumptions!$F$63*(1+Assumptions!$F$64)^BN62</f>
        <v>5</v>
      </c>
      <c r="BO86" s="342"/>
      <c r="BP86" s="146">
        <f>Assumptions!$F$63*(1+Assumptions!$F$64)^BP62</f>
        <v>5.25</v>
      </c>
      <c r="BQ86" s="146">
        <f>Assumptions!$F$63*(1+Assumptions!$F$64)^BQ62</f>
        <v>5.25</v>
      </c>
      <c r="BR86" s="146">
        <f>Assumptions!$F$63*(1+Assumptions!$F$64)^BR62</f>
        <v>5.25</v>
      </c>
      <c r="BS86" s="146">
        <f>Assumptions!$F$63*(1+Assumptions!$F$64)^BS62</f>
        <v>5.25</v>
      </c>
      <c r="BT86" s="146">
        <f>Assumptions!$F$63*(1+Assumptions!$F$64)^BT62</f>
        <v>5.25</v>
      </c>
      <c r="BU86" s="146">
        <f>Assumptions!$F$63*(1+Assumptions!$F$64)^BU62</f>
        <v>5.25</v>
      </c>
      <c r="BV86" s="146">
        <f>Assumptions!$F$63*(1+Assumptions!$F$64)^BV62</f>
        <v>5.25</v>
      </c>
      <c r="BW86" s="146">
        <f>Assumptions!$F$63*(1+Assumptions!$F$64)^BW62</f>
        <v>5.25</v>
      </c>
      <c r="BX86" s="146">
        <f>Assumptions!$F$63*(1+Assumptions!$F$64)^BX62</f>
        <v>5.25</v>
      </c>
      <c r="BY86" s="146">
        <f>Assumptions!$F$63*(1+Assumptions!$F$64)^BY62</f>
        <v>5.25</v>
      </c>
      <c r="BZ86" s="146">
        <f>Assumptions!$F$63*(1+Assumptions!$F$64)^BZ62</f>
        <v>5.25</v>
      </c>
      <c r="CA86" s="146">
        <f>Assumptions!$F$63*(1+Assumptions!$F$64)^CA62</f>
        <v>5.25</v>
      </c>
      <c r="CB86" s="342"/>
      <c r="CC86" s="146">
        <f>Assumptions!$F$63*(1+Assumptions!$F$64)^CC62</f>
        <v>5.5125000000000002</v>
      </c>
      <c r="CD86" s="146">
        <f>Assumptions!$F$63*(1+Assumptions!$F$64)^CD62</f>
        <v>5.5125000000000002</v>
      </c>
      <c r="CE86" s="146">
        <f>Assumptions!$F$63*(1+Assumptions!$F$64)^CE62</f>
        <v>5.5125000000000002</v>
      </c>
      <c r="CF86" s="146">
        <f>Assumptions!$F$63*(1+Assumptions!$F$64)^CF62</f>
        <v>5.5125000000000002</v>
      </c>
      <c r="CG86" s="146">
        <f>Assumptions!$F$63*(1+Assumptions!$F$64)^CG62</f>
        <v>5.5125000000000002</v>
      </c>
      <c r="CH86" s="146">
        <f>Assumptions!$F$63*(1+Assumptions!$F$64)^CH62</f>
        <v>5.5125000000000002</v>
      </c>
      <c r="CI86" s="146">
        <f>Assumptions!$F$63*(1+Assumptions!$F$64)^CI62</f>
        <v>5.5125000000000002</v>
      </c>
      <c r="CJ86" s="146">
        <f>Assumptions!$F$63*(1+Assumptions!$F$64)^CJ62</f>
        <v>5.5125000000000002</v>
      </c>
      <c r="CK86" s="146">
        <f>Assumptions!$F$63*(1+Assumptions!$F$64)^CK62</f>
        <v>5.5125000000000002</v>
      </c>
      <c r="CL86" s="146">
        <f>Assumptions!$F$63*(1+Assumptions!$F$64)^CL62</f>
        <v>5.5125000000000002</v>
      </c>
      <c r="CM86" s="146">
        <f>Assumptions!$F$63*(1+Assumptions!$F$64)^CM62</f>
        <v>5.5125000000000002</v>
      </c>
      <c r="CN86" s="146">
        <f>Assumptions!$F$63*(1+Assumptions!$F$64)^CN62</f>
        <v>5.5125000000000002</v>
      </c>
      <c r="CO86" s="342"/>
      <c r="CP86" s="146">
        <f>Assumptions!$F$63*(1+Assumptions!$F$64)^CP62</f>
        <v>5.7881250000000009</v>
      </c>
      <c r="CQ86" s="146">
        <f>Assumptions!$F$63*(1+Assumptions!$F$64)^CQ62</f>
        <v>5.7881250000000009</v>
      </c>
      <c r="CR86" s="146">
        <f>Assumptions!$F$63*(1+Assumptions!$F$64)^CR62</f>
        <v>5.7881250000000009</v>
      </c>
      <c r="CS86" s="146">
        <f>Assumptions!$F$63*(1+Assumptions!$F$64)^CS62</f>
        <v>5.7881250000000009</v>
      </c>
      <c r="CT86" s="146">
        <f>Assumptions!$F$63*(1+Assumptions!$F$64)^CT62</f>
        <v>5.7881250000000009</v>
      </c>
      <c r="CU86" s="146">
        <f>Assumptions!$F$63*(1+Assumptions!$F$64)^CU62</f>
        <v>5.7881250000000009</v>
      </c>
      <c r="CV86" s="146">
        <f>Assumptions!$F$63*(1+Assumptions!$F$64)^CV62</f>
        <v>5.7881250000000009</v>
      </c>
      <c r="CW86" s="146">
        <f>Assumptions!$F$63*(1+Assumptions!$F$64)^CW62</f>
        <v>5.7881250000000009</v>
      </c>
      <c r="CX86" s="146">
        <f>Assumptions!$F$63*(1+Assumptions!$F$64)^CX62</f>
        <v>5.7881250000000009</v>
      </c>
      <c r="CY86" s="146">
        <f>Assumptions!$F$63*(1+Assumptions!$F$64)^CY62</f>
        <v>5.7881250000000009</v>
      </c>
      <c r="CZ86" s="146">
        <f>Assumptions!$F$63*(1+Assumptions!$F$64)^CZ62</f>
        <v>5.7881250000000009</v>
      </c>
      <c r="DA86" s="146">
        <f>Assumptions!$F$63*(1+Assumptions!$F$64)^DA62</f>
        <v>5.7881250000000009</v>
      </c>
      <c r="DB86" s="342"/>
    </row>
    <row r="87" spans="2:106" s="28" customFormat="1" outlineLevel="1">
      <c r="B87" s="151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55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55"/>
      <c r="AC87" s="143"/>
      <c r="AD87" s="143"/>
      <c r="AE87" s="143"/>
      <c r="AF87" s="143"/>
      <c r="AG87" s="143"/>
      <c r="AH87" s="143"/>
      <c r="AI87" s="143"/>
      <c r="AJ87" s="143"/>
      <c r="AK87" s="143"/>
      <c r="AL87" s="143"/>
      <c r="AM87" s="143"/>
      <c r="AN87" s="143"/>
      <c r="AO87" s="155"/>
      <c r="AP87" s="143"/>
      <c r="AQ87" s="143"/>
      <c r="AR87" s="143"/>
      <c r="AS87" s="143"/>
      <c r="AT87" s="143"/>
      <c r="AU87" s="143"/>
      <c r="AV87" s="143"/>
      <c r="AW87" s="143"/>
      <c r="AX87" s="143"/>
      <c r="AY87" s="143"/>
      <c r="AZ87" s="143"/>
      <c r="BA87" s="143"/>
      <c r="BB87" s="155"/>
      <c r="BC87" s="143"/>
      <c r="BD87" s="143"/>
      <c r="BE87" s="143"/>
      <c r="BF87" s="143"/>
      <c r="BG87" s="143"/>
      <c r="BH87" s="143"/>
      <c r="BI87" s="143"/>
      <c r="BJ87" s="143"/>
      <c r="BK87" s="143"/>
      <c r="BL87" s="143"/>
      <c r="BM87" s="143"/>
      <c r="BN87" s="143"/>
      <c r="BO87" s="155"/>
      <c r="BP87" s="143"/>
      <c r="BQ87" s="143"/>
      <c r="BR87" s="143"/>
      <c r="BS87" s="143"/>
      <c r="BT87" s="143"/>
      <c r="BU87" s="143"/>
      <c r="BV87" s="143"/>
      <c r="BW87" s="143"/>
      <c r="BX87" s="143"/>
      <c r="BY87" s="143"/>
      <c r="BZ87" s="143"/>
      <c r="CA87" s="143"/>
      <c r="CB87" s="155"/>
      <c r="CC87" s="143"/>
      <c r="CD87" s="143"/>
      <c r="CE87" s="143"/>
      <c r="CF87" s="143"/>
      <c r="CG87" s="143"/>
      <c r="CH87" s="143"/>
      <c r="CI87" s="143"/>
      <c r="CJ87" s="143"/>
      <c r="CK87" s="143"/>
      <c r="CL87" s="143"/>
      <c r="CM87" s="143"/>
      <c r="CN87" s="143"/>
      <c r="CO87" s="155"/>
      <c r="CP87" s="143"/>
      <c r="CQ87" s="143"/>
      <c r="CR87" s="143"/>
      <c r="CS87" s="143"/>
      <c r="CT87" s="143"/>
      <c r="CU87" s="143"/>
      <c r="CV87" s="143"/>
      <c r="CW87" s="143"/>
      <c r="CX87" s="143"/>
      <c r="CY87" s="143"/>
      <c r="CZ87" s="143"/>
      <c r="DA87" s="143"/>
      <c r="DB87" s="155"/>
    </row>
    <row r="88" spans="2:106" outlineLevel="1"/>
  </sheetData>
  <sheetProtection formatColumns="0" formatRows="0" selectLockedCells="1"/>
  <phoneticPr fontId="2" type="noConversion"/>
  <pageMargins left="0.75" right="0.75" top="1" bottom="1" header="0.5" footer="0.5"/>
  <pageSetup paperSize="9" scale="69" orientation="landscape" r:id="rId1"/>
  <headerFooter alignWithMargins="0"/>
  <ignoredErrors>
    <ignoredError sqref="O7:DB10 O32:DB50 O13:DB2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F500B-39F2-4179-87CC-5A7262AF25DF}">
  <sheetPr>
    <tabColor theme="4" tint="0.39997558519241921"/>
  </sheetPr>
  <dimension ref="B2:DC62"/>
  <sheetViews>
    <sheetView showGridLines="0" zoomScale="90" zoomScaleNormal="90" workbookViewId="0">
      <pane xSplit="2" ySplit="4" topLeftCell="C5" activePane="bottomRight" state="frozen"/>
      <selection activeCell="A411" sqref="A411:XFD411"/>
      <selection pane="topRight" activeCell="A411" sqref="A411:XFD411"/>
      <selection pane="bottomLeft" activeCell="A411" sqref="A411:XFD411"/>
      <selection pane="bottomRight" activeCell="B20" sqref="B20:DB20"/>
    </sheetView>
  </sheetViews>
  <sheetFormatPr defaultColWidth="9.109375" defaultRowHeight="13.2" outlineLevelRow="1" outlineLevelCol="1"/>
  <cols>
    <col min="1" max="1" width="6.109375" style="21" customWidth="1"/>
    <col min="2" max="2" width="55.33203125" style="21" customWidth="1"/>
    <col min="3" max="9" width="11.44140625" style="21" hidden="1" customWidth="1" outlineLevel="1"/>
    <col min="10" max="12" width="13.44140625" style="21" hidden="1" customWidth="1" outlineLevel="1"/>
    <col min="13" max="14" width="11.44140625" style="21" hidden="1" customWidth="1" outlineLevel="1"/>
    <col min="15" max="15" width="11.44140625" style="21" customWidth="1" collapsed="1"/>
    <col min="16" max="22" width="11.44140625" style="21" hidden="1" customWidth="1" outlineLevel="1"/>
    <col min="23" max="25" width="13.44140625" style="21" hidden="1" customWidth="1" outlineLevel="1"/>
    <col min="26" max="27" width="11.44140625" style="21" hidden="1" customWidth="1" outlineLevel="1"/>
    <col min="28" max="28" width="11.44140625" style="21" customWidth="1" collapsed="1"/>
    <col min="29" max="35" width="11.44140625" style="21" hidden="1" customWidth="1" outlineLevel="1"/>
    <col min="36" max="38" width="13.44140625" style="21" hidden="1" customWidth="1" outlineLevel="1"/>
    <col min="39" max="40" width="11.44140625" style="21" hidden="1" customWidth="1" outlineLevel="1"/>
    <col min="41" max="41" width="11.44140625" style="21" customWidth="1" collapsed="1"/>
    <col min="42" max="48" width="11.44140625" style="21" hidden="1" customWidth="1" outlineLevel="1"/>
    <col min="49" max="51" width="13.44140625" style="21" hidden="1" customWidth="1" outlineLevel="1"/>
    <col min="52" max="53" width="11.44140625" style="21" hidden="1" customWidth="1" outlineLevel="1"/>
    <col min="54" max="54" width="11.44140625" style="21" customWidth="1" collapsed="1"/>
    <col min="55" max="61" width="11.44140625" style="21" hidden="1" customWidth="1" outlineLevel="1"/>
    <col min="62" max="64" width="13.44140625" style="21" hidden="1" customWidth="1" outlineLevel="1"/>
    <col min="65" max="66" width="11.44140625" style="21" hidden="1" customWidth="1" outlineLevel="1"/>
    <col min="67" max="67" width="11.44140625" style="21" customWidth="1" collapsed="1"/>
    <col min="68" max="74" width="11.44140625" style="21" hidden="1" customWidth="1" outlineLevel="1"/>
    <col min="75" max="77" width="13.44140625" style="21" hidden="1" customWidth="1" outlineLevel="1"/>
    <col min="78" max="79" width="11.44140625" style="21" hidden="1" customWidth="1" outlineLevel="1"/>
    <col min="80" max="80" width="11.44140625" style="21" customWidth="1" collapsed="1"/>
    <col min="81" max="87" width="11.44140625" style="21" hidden="1" customWidth="1" outlineLevel="1"/>
    <col min="88" max="90" width="13.44140625" style="21" hidden="1" customWidth="1" outlineLevel="1"/>
    <col min="91" max="92" width="11.44140625" style="21" hidden="1" customWidth="1" outlineLevel="1"/>
    <col min="93" max="93" width="11.44140625" style="21" customWidth="1" collapsed="1"/>
    <col min="94" max="105" width="11.44140625" style="21" hidden="1" customWidth="1" outlineLevel="1"/>
    <col min="106" max="106" width="11.44140625" style="21" customWidth="1" collapsed="1"/>
    <col min="107" max="16384" width="9.109375" style="21"/>
  </cols>
  <sheetData>
    <row r="2" spans="2:106" s="229" customFormat="1" ht="14.4" thickBot="1">
      <c r="B2" s="227" t="str">
        <f>LEFT(Assumptions!$B$2,FIND("Budget",Assumptions!$B$2)-1)&amp;"OPEX "&amp;RIGHT(Assumptions!$B$2,9)</f>
        <v>SUPA OPEX 2026-2033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8"/>
      <c r="AM2" s="228"/>
      <c r="AN2" s="228"/>
      <c r="AO2" s="228"/>
      <c r="AP2" s="228"/>
      <c r="AQ2" s="228"/>
      <c r="AR2" s="228"/>
      <c r="AS2" s="228"/>
      <c r="AT2" s="228"/>
      <c r="AU2" s="228"/>
      <c r="AV2" s="228"/>
      <c r="AW2" s="228"/>
      <c r="AX2" s="228"/>
      <c r="AY2" s="228"/>
      <c r="AZ2" s="228"/>
      <c r="BA2" s="228"/>
      <c r="BB2" s="228"/>
      <c r="BC2" s="228"/>
      <c r="BD2" s="228"/>
      <c r="BE2" s="228"/>
      <c r="BF2" s="228"/>
      <c r="BG2" s="228"/>
      <c r="BH2" s="228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  <c r="CC2" s="228"/>
      <c r="CD2" s="228"/>
      <c r="CE2" s="228"/>
      <c r="CF2" s="228"/>
      <c r="CG2" s="228"/>
      <c r="CH2" s="228"/>
      <c r="CI2" s="228"/>
      <c r="CJ2" s="228"/>
      <c r="CK2" s="228"/>
      <c r="CL2" s="228"/>
      <c r="CM2" s="228"/>
      <c r="CN2" s="228"/>
      <c r="CO2" s="228"/>
      <c r="CP2" s="228"/>
      <c r="CQ2" s="228"/>
      <c r="CR2" s="228"/>
      <c r="CS2" s="228"/>
      <c r="CT2" s="228"/>
      <c r="CU2" s="228"/>
      <c r="CV2" s="228"/>
      <c r="CW2" s="228"/>
      <c r="CX2" s="228"/>
      <c r="CY2" s="228"/>
      <c r="CZ2" s="228"/>
      <c r="DA2" s="228"/>
      <c r="DB2" s="228"/>
    </row>
    <row r="3" spans="2:106" s="218" customFormat="1" ht="13.8" thickTop="1">
      <c r="B3" s="221" t="s">
        <v>6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2"/>
      <c r="BH3" s="222"/>
      <c r="BI3" s="222"/>
      <c r="BJ3" s="222"/>
      <c r="BK3" s="222"/>
      <c r="BL3" s="222"/>
      <c r="BM3" s="222"/>
      <c r="BN3" s="222"/>
      <c r="BO3" s="222"/>
      <c r="BP3" s="222"/>
      <c r="BQ3" s="222"/>
      <c r="BR3" s="222"/>
      <c r="BS3" s="222"/>
      <c r="BT3" s="222"/>
      <c r="BU3" s="222"/>
      <c r="BV3" s="222"/>
      <c r="BW3" s="222"/>
      <c r="BX3" s="222"/>
      <c r="BY3" s="222"/>
      <c r="BZ3" s="222"/>
      <c r="CA3" s="222"/>
      <c r="CB3" s="222"/>
      <c r="CC3" s="222"/>
      <c r="CD3" s="222"/>
      <c r="CE3" s="222"/>
      <c r="CF3" s="222"/>
      <c r="CG3" s="222"/>
      <c r="CH3" s="222"/>
      <c r="CI3" s="222"/>
      <c r="CJ3" s="222"/>
      <c r="CK3" s="222"/>
      <c r="CL3" s="222"/>
      <c r="CM3" s="222"/>
      <c r="CN3" s="222"/>
      <c r="CO3" s="222"/>
      <c r="CP3" s="222"/>
      <c r="CQ3" s="222"/>
      <c r="CR3" s="222"/>
      <c r="CS3" s="222"/>
      <c r="CT3" s="222"/>
      <c r="CU3" s="222"/>
      <c r="CV3" s="222"/>
      <c r="CW3" s="222"/>
      <c r="CX3" s="222"/>
      <c r="CY3" s="222"/>
    </row>
    <row r="4" spans="2:106" s="218" customFormat="1">
      <c r="B4" s="41"/>
      <c r="C4" s="42">
        <f>PL!C4</f>
        <v>46053</v>
      </c>
      <c r="D4" s="42">
        <f>EOMONTH(C4,1)</f>
        <v>46081</v>
      </c>
      <c r="E4" s="42">
        <f t="shared" ref="E4:N4" si="0">EOMONTH(D4,1)</f>
        <v>46112</v>
      </c>
      <c r="F4" s="42">
        <f t="shared" si="0"/>
        <v>46142</v>
      </c>
      <c r="G4" s="42">
        <f t="shared" si="0"/>
        <v>46173</v>
      </c>
      <c r="H4" s="42">
        <f t="shared" si="0"/>
        <v>46203</v>
      </c>
      <c r="I4" s="42">
        <f t="shared" si="0"/>
        <v>46234</v>
      </c>
      <c r="J4" s="42">
        <f t="shared" si="0"/>
        <v>46265</v>
      </c>
      <c r="K4" s="42">
        <f t="shared" si="0"/>
        <v>46295</v>
      </c>
      <c r="L4" s="42">
        <f t="shared" si="0"/>
        <v>46326</v>
      </c>
      <c r="M4" s="42">
        <f t="shared" si="0"/>
        <v>46356</v>
      </c>
      <c r="N4" s="42">
        <f t="shared" si="0"/>
        <v>46387</v>
      </c>
      <c r="O4" s="43">
        <f>PL!O4</f>
        <v>2026</v>
      </c>
      <c r="P4" s="42">
        <f>PL!P4</f>
        <v>46418</v>
      </c>
      <c r="Q4" s="42">
        <f>EOMONTH(P4,1)</f>
        <v>46446</v>
      </c>
      <c r="R4" s="42">
        <f t="shared" ref="R4:AA4" si="1">EOMONTH(Q4,1)</f>
        <v>46477</v>
      </c>
      <c r="S4" s="42">
        <f t="shared" si="1"/>
        <v>46507</v>
      </c>
      <c r="T4" s="42">
        <f t="shared" si="1"/>
        <v>46538</v>
      </c>
      <c r="U4" s="42">
        <f t="shared" si="1"/>
        <v>46568</v>
      </c>
      <c r="V4" s="42">
        <f t="shared" si="1"/>
        <v>46599</v>
      </c>
      <c r="W4" s="42">
        <f t="shared" si="1"/>
        <v>46630</v>
      </c>
      <c r="X4" s="42">
        <f t="shared" si="1"/>
        <v>46660</v>
      </c>
      <c r="Y4" s="42">
        <f t="shared" si="1"/>
        <v>46691</v>
      </c>
      <c r="Z4" s="42">
        <f t="shared" si="1"/>
        <v>46721</v>
      </c>
      <c r="AA4" s="42">
        <f t="shared" si="1"/>
        <v>46752</v>
      </c>
      <c r="AB4" s="43">
        <f>PL!AB4</f>
        <v>2027</v>
      </c>
      <c r="AC4" s="42">
        <f>PL!AC4</f>
        <v>46783</v>
      </c>
      <c r="AD4" s="42">
        <f>EOMONTH(AC4,1)</f>
        <v>46812</v>
      </c>
      <c r="AE4" s="42">
        <f t="shared" ref="AE4:AN4" si="2">EOMONTH(AD4,1)</f>
        <v>46843</v>
      </c>
      <c r="AF4" s="42">
        <f t="shared" si="2"/>
        <v>46873</v>
      </c>
      <c r="AG4" s="42">
        <f t="shared" si="2"/>
        <v>46904</v>
      </c>
      <c r="AH4" s="42">
        <f t="shared" si="2"/>
        <v>46934</v>
      </c>
      <c r="AI4" s="42">
        <f t="shared" si="2"/>
        <v>46965</v>
      </c>
      <c r="AJ4" s="42">
        <f t="shared" si="2"/>
        <v>46996</v>
      </c>
      <c r="AK4" s="42">
        <f t="shared" si="2"/>
        <v>47026</v>
      </c>
      <c r="AL4" s="42">
        <f t="shared" si="2"/>
        <v>47057</v>
      </c>
      <c r="AM4" s="42">
        <f t="shared" si="2"/>
        <v>47087</v>
      </c>
      <c r="AN4" s="42">
        <f t="shared" si="2"/>
        <v>47118</v>
      </c>
      <c r="AO4" s="43">
        <f>PL!AO4</f>
        <v>2028</v>
      </c>
      <c r="AP4" s="42">
        <f>PL!AP4</f>
        <v>47149</v>
      </c>
      <c r="AQ4" s="42">
        <f>EOMONTH(AP4,1)</f>
        <v>47177</v>
      </c>
      <c r="AR4" s="42">
        <f t="shared" ref="AR4:BA4" si="3">EOMONTH(AQ4,1)</f>
        <v>47208</v>
      </c>
      <c r="AS4" s="42">
        <f t="shared" si="3"/>
        <v>47238</v>
      </c>
      <c r="AT4" s="42">
        <f t="shared" si="3"/>
        <v>47269</v>
      </c>
      <c r="AU4" s="42">
        <f t="shared" si="3"/>
        <v>47299</v>
      </c>
      <c r="AV4" s="42">
        <f t="shared" si="3"/>
        <v>47330</v>
      </c>
      <c r="AW4" s="42">
        <f t="shared" si="3"/>
        <v>47361</v>
      </c>
      <c r="AX4" s="42">
        <f t="shared" si="3"/>
        <v>47391</v>
      </c>
      <c r="AY4" s="42">
        <f t="shared" si="3"/>
        <v>47422</v>
      </c>
      <c r="AZ4" s="42">
        <f t="shared" si="3"/>
        <v>47452</v>
      </c>
      <c r="BA4" s="42">
        <f t="shared" si="3"/>
        <v>47483</v>
      </c>
      <c r="BB4" s="43">
        <f>PL!BB4</f>
        <v>2029</v>
      </c>
      <c r="BC4" s="42">
        <f>PL!BC4</f>
        <v>47514</v>
      </c>
      <c r="BD4" s="42">
        <f>EOMONTH(BC4,1)</f>
        <v>47542</v>
      </c>
      <c r="BE4" s="42">
        <f t="shared" ref="BE4:BN4" si="4">EOMONTH(BD4,1)</f>
        <v>47573</v>
      </c>
      <c r="BF4" s="42">
        <f t="shared" si="4"/>
        <v>47603</v>
      </c>
      <c r="BG4" s="42">
        <f t="shared" si="4"/>
        <v>47634</v>
      </c>
      <c r="BH4" s="42">
        <f t="shared" si="4"/>
        <v>47664</v>
      </c>
      <c r="BI4" s="42">
        <f t="shared" si="4"/>
        <v>47695</v>
      </c>
      <c r="BJ4" s="42">
        <f t="shared" si="4"/>
        <v>47726</v>
      </c>
      <c r="BK4" s="42">
        <f t="shared" si="4"/>
        <v>47756</v>
      </c>
      <c r="BL4" s="42">
        <f t="shared" si="4"/>
        <v>47787</v>
      </c>
      <c r="BM4" s="42">
        <f t="shared" si="4"/>
        <v>47817</v>
      </c>
      <c r="BN4" s="42">
        <f t="shared" si="4"/>
        <v>47848</v>
      </c>
      <c r="BO4" s="43">
        <f>PL!BO4</f>
        <v>2030</v>
      </c>
      <c r="BP4" s="42">
        <f>PL!BP4</f>
        <v>47879</v>
      </c>
      <c r="BQ4" s="42">
        <f>EOMONTH(BP4,1)</f>
        <v>47907</v>
      </c>
      <c r="BR4" s="42">
        <f t="shared" ref="BR4:CA4" si="5">EOMONTH(BQ4,1)</f>
        <v>47938</v>
      </c>
      <c r="BS4" s="42">
        <f t="shared" si="5"/>
        <v>47968</v>
      </c>
      <c r="BT4" s="42">
        <f t="shared" si="5"/>
        <v>47999</v>
      </c>
      <c r="BU4" s="42">
        <f t="shared" si="5"/>
        <v>48029</v>
      </c>
      <c r="BV4" s="42">
        <f t="shared" si="5"/>
        <v>48060</v>
      </c>
      <c r="BW4" s="42">
        <f t="shared" si="5"/>
        <v>48091</v>
      </c>
      <c r="BX4" s="42">
        <f t="shared" si="5"/>
        <v>48121</v>
      </c>
      <c r="BY4" s="42">
        <f t="shared" si="5"/>
        <v>48152</v>
      </c>
      <c r="BZ4" s="42">
        <f t="shared" si="5"/>
        <v>48182</v>
      </c>
      <c r="CA4" s="42">
        <f t="shared" si="5"/>
        <v>48213</v>
      </c>
      <c r="CB4" s="43">
        <f>PL!CB4</f>
        <v>2031</v>
      </c>
      <c r="CC4" s="42">
        <f>PL!CC4</f>
        <v>48244</v>
      </c>
      <c r="CD4" s="42">
        <f>EOMONTH(CC4,1)</f>
        <v>48273</v>
      </c>
      <c r="CE4" s="42">
        <f t="shared" ref="CE4:CN4" si="6">EOMONTH(CD4,1)</f>
        <v>48304</v>
      </c>
      <c r="CF4" s="42">
        <f t="shared" si="6"/>
        <v>48334</v>
      </c>
      <c r="CG4" s="42">
        <f t="shared" si="6"/>
        <v>48365</v>
      </c>
      <c r="CH4" s="42">
        <f t="shared" si="6"/>
        <v>48395</v>
      </c>
      <c r="CI4" s="42">
        <f t="shared" si="6"/>
        <v>48426</v>
      </c>
      <c r="CJ4" s="42">
        <f t="shared" si="6"/>
        <v>48457</v>
      </c>
      <c r="CK4" s="42">
        <f t="shared" si="6"/>
        <v>48487</v>
      </c>
      <c r="CL4" s="42">
        <f t="shared" si="6"/>
        <v>48518</v>
      </c>
      <c r="CM4" s="42">
        <f t="shared" si="6"/>
        <v>48548</v>
      </c>
      <c r="CN4" s="42">
        <f t="shared" si="6"/>
        <v>48579</v>
      </c>
      <c r="CO4" s="43">
        <f>PL!CO4</f>
        <v>2032</v>
      </c>
      <c r="CP4" s="42">
        <f>PL!CP4</f>
        <v>48610</v>
      </c>
      <c r="CQ4" s="42">
        <f>EOMONTH(CP4,1)</f>
        <v>48638</v>
      </c>
      <c r="CR4" s="42">
        <f t="shared" ref="CR4:DA4" si="7">EOMONTH(CQ4,1)</f>
        <v>48669</v>
      </c>
      <c r="CS4" s="42">
        <f t="shared" si="7"/>
        <v>48699</v>
      </c>
      <c r="CT4" s="42">
        <f t="shared" si="7"/>
        <v>48730</v>
      </c>
      <c r="CU4" s="42">
        <f t="shared" si="7"/>
        <v>48760</v>
      </c>
      <c r="CV4" s="42">
        <f t="shared" si="7"/>
        <v>48791</v>
      </c>
      <c r="CW4" s="42">
        <f t="shared" si="7"/>
        <v>48822</v>
      </c>
      <c r="CX4" s="42">
        <f t="shared" si="7"/>
        <v>48852</v>
      </c>
      <c r="CY4" s="42">
        <f t="shared" si="7"/>
        <v>48883</v>
      </c>
      <c r="CZ4" s="42">
        <f t="shared" si="7"/>
        <v>48913</v>
      </c>
      <c r="DA4" s="42">
        <f t="shared" si="7"/>
        <v>48944</v>
      </c>
      <c r="DB4" s="43">
        <f>PL!DB4</f>
        <v>2033</v>
      </c>
    </row>
    <row r="5" spans="2:106" s="147" customFormat="1">
      <c r="B5" s="21"/>
      <c r="O5" s="148"/>
      <c r="AB5" s="148"/>
      <c r="AO5" s="148"/>
      <c r="BB5" s="148"/>
      <c r="BO5" s="148"/>
      <c r="CB5" s="148"/>
      <c r="CO5" s="148"/>
      <c r="DB5" s="148"/>
    </row>
    <row r="6" spans="2:106" s="28" customFormat="1">
      <c r="B6" s="236" t="s">
        <v>224</v>
      </c>
      <c r="C6" s="241">
        <f>SUM(C7:C14)</f>
        <v>0</v>
      </c>
      <c r="D6" s="241">
        <f t="shared" ref="D6:N6" si="8">SUM(D7:D14)</f>
        <v>0</v>
      </c>
      <c r="E6" s="241">
        <f t="shared" si="8"/>
        <v>9270.8333333333339</v>
      </c>
      <c r="F6" s="241">
        <f t="shared" si="8"/>
        <v>16024.739583333332</v>
      </c>
      <c r="G6" s="241">
        <f t="shared" si="8"/>
        <v>22761.761067708328</v>
      </c>
      <c r="H6" s="241">
        <f t="shared" si="8"/>
        <v>29481.939998372392</v>
      </c>
      <c r="I6" s="241">
        <f t="shared" si="8"/>
        <v>36185.318481709794</v>
      </c>
      <c r="J6" s="241">
        <f t="shared" si="8"/>
        <v>42871.938518838855</v>
      </c>
      <c r="K6" s="241">
        <f t="shared" si="8"/>
        <v>49541.842005875093</v>
      </c>
      <c r="L6" s="241">
        <f t="shared" si="8"/>
        <v>56195.070734193738</v>
      </c>
      <c r="M6" s="241">
        <f t="shared" si="8"/>
        <v>62831.666390691586</v>
      </c>
      <c r="N6" s="241">
        <f t="shared" si="8"/>
        <v>69451.670558048194</v>
      </c>
      <c r="O6" s="242">
        <f>SUM(C6:N6)</f>
        <v>394616.78067210462</v>
      </c>
      <c r="P6" s="241">
        <f>SUM(P7:P14)</f>
        <v>76055.124714986407</v>
      </c>
      <c r="Q6" s="241">
        <f t="shared" ref="Q6" si="9">SUM(Q7:Q14)</f>
        <v>82642.07023653228</v>
      </c>
      <c r="R6" s="241">
        <f t="shared" ref="R6" si="10">SUM(R7:R14)</f>
        <v>100912.96990036836</v>
      </c>
      <c r="S6" s="241">
        <f t="shared" ref="S6" si="11">SUM(S7:S14)</f>
        <v>111094.14580895081</v>
      </c>
      <c r="T6" s="241">
        <f t="shared" ref="T6" si="12">SUM(T7:T14)</f>
        <v>121249.86877776175</v>
      </c>
      <c r="U6" s="241">
        <f t="shared" ref="U6" si="13">SUM(U7:U14)</f>
        <v>131380.20243915069</v>
      </c>
      <c r="V6" s="241">
        <f t="shared" ref="V6" si="14">SUM(V7:V14)</f>
        <v>140020.48557548295</v>
      </c>
      <c r="W6" s="241">
        <f t="shared" ref="W6" si="15">SUM(W7:W14)</f>
        <v>149888.76769487758</v>
      </c>
      <c r="X6" s="241">
        <f t="shared" ref="X6" si="16">SUM(X7:X14)</f>
        <v>159732.37910897369</v>
      </c>
      <c r="Y6" s="241">
        <f t="shared" ref="Y6" si="17">SUM(Y7:Y14)</f>
        <v>169551.38149453461</v>
      </c>
      <c r="Z6" s="241">
        <f t="shared" ref="Z6" si="18">SUM(Z7:Z14)</f>
        <v>179345.83637413161</v>
      </c>
      <c r="AA6" s="241">
        <f t="shared" ref="AA6" si="19">SUM(AA7:AA14)</f>
        <v>189115.80511652958</v>
      </c>
      <c r="AB6" s="242">
        <f>SUM(P6:AA6)</f>
        <v>1610989.0372422803</v>
      </c>
      <c r="AC6" s="241">
        <f>SUM(AC7:AC14)</f>
        <v>198861.34893707157</v>
      </c>
      <c r="AD6" s="241">
        <f t="shared" ref="AD6" si="20">SUM(AD7:AD14)</f>
        <v>208582.52889806218</v>
      </c>
      <c r="AE6" s="241">
        <f t="shared" ref="AE6" si="21">SUM(AE7:AE14)</f>
        <v>219737.73924248369</v>
      </c>
      <c r="AF6" s="241">
        <f t="shared" ref="AF6" si="22">SUM(AF7:AF14)</f>
        <v>230865.06156104419</v>
      </c>
      <c r="AG6" s="241">
        <f t="shared" ref="AG6" si="23">SUM(AG7:AG14)</f>
        <v>241964.56557380827</v>
      </c>
      <c r="AH6" s="241">
        <f t="shared" ref="AH6" si="24">SUM(AH7:AH14)</f>
        <v>253036.32082654044</v>
      </c>
      <c r="AI6" s="241">
        <f t="shared" ref="AI6" si="25">SUM(AI7:AI14)</f>
        <v>290168.43636025488</v>
      </c>
      <c r="AJ6" s="241">
        <f t="shared" ref="AJ6" si="26">SUM(AJ7:AJ14)</f>
        <v>302286.54860268754</v>
      </c>
      <c r="AK6" s="241">
        <f t="shared" ref="AK6" si="27">SUM(AK7:AK14)</f>
        <v>314374.36556451424</v>
      </c>
      <c r="AL6" s="241">
        <f t="shared" ref="AL6" si="28">SUM(AL7:AL14)</f>
        <v>326431.9629839363</v>
      </c>
      <c r="AM6" s="241">
        <f t="shared" ref="AM6" si="29">SUM(AM7:AM14)</f>
        <v>338459.41640980978</v>
      </c>
      <c r="AN6" s="241">
        <f t="shared" ref="AN6" si="30">SUM(AN7:AN14)</f>
        <v>350456.80120211857</v>
      </c>
      <c r="AO6" s="242">
        <f>SUM(AC6:AN6)</f>
        <v>3275225.0961623318</v>
      </c>
      <c r="AP6" s="241">
        <f>SUM(AP7:AP14)</f>
        <v>362424.1925324467</v>
      </c>
      <c r="AQ6" s="241">
        <f t="shared" ref="AQ6" si="31">SUM(AQ7:AQ14)</f>
        <v>374361.66538444889</v>
      </c>
      <c r="AR6" s="241">
        <f t="shared" ref="AR6" si="32">SUM(AR7:AR14)</f>
        <v>387873.46122098784</v>
      </c>
      <c r="AS6" s="241">
        <f t="shared" ref="AS6" si="33">SUM(AS7:AS14)</f>
        <v>401351.47756793525</v>
      </c>
      <c r="AT6" s="241">
        <f t="shared" ref="AT6" si="34">SUM(AT7:AT14)</f>
        <v>414795.79887401545</v>
      </c>
      <c r="AU6" s="241">
        <f t="shared" ref="AU6" si="35">SUM(AU7:AU14)</f>
        <v>428206.50937683042</v>
      </c>
      <c r="AV6" s="241">
        <f t="shared" ref="AV6" si="36">SUM(AV7:AV14)</f>
        <v>485415.66241372732</v>
      </c>
      <c r="AW6" s="241">
        <f t="shared" ref="AW6" si="37">SUM(AW7:AW14)</f>
        <v>500093.77725769294</v>
      </c>
      <c r="AX6" s="241">
        <f t="shared" ref="AX6" si="38">SUM(AX7:AX14)</f>
        <v>514735.19681454875</v>
      </c>
      <c r="AY6" s="241">
        <f t="shared" ref="AY6" si="39">SUM(AY7:AY14)</f>
        <v>529340.01282251219</v>
      </c>
      <c r="AZ6" s="241">
        <f t="shared" ref="AZ6" si="40">SUM(AZ7:AZ14)</f>
        <v>543908.31679045595</v>
      </c>
      <c r="BA6" s="241">
        <f t="shared" ref="BA6" si="41">SUM(BA7:BA14)</f>
        <v>558440.19999847969</v>
      </c>
      <c r="BB6" s="242">
        <f>SUM(AP6:BA6)</f>
        <v>5500946.2710540816</v>
      </c>
      <c r="BC6" s="241">
        <f>SUM(BC7:BC14)</f>
        <v>620364.50784962834</v>
      </c>
      <c r="BD6" s="241">
        <f t="shared" ref="BD6" si="42">SUM(BD7:BD14)</f>
        <v>635728.59658000432</v>
      </c>
      <c r="BE6" s="241">
        <f t="shared" ref="BE6" si="43">SUM(BE7:BE14)</f>
        <v>652929.27508855425</v>
      </c>
      <c r="BF6" s="241">
        <f t="shared" ref="BF6" si="44">SUM(BF7:BF14)</f>
        <v>670086.95190083305</v>
      </c>
      <c r="BG6" s="241">
        <f t="shared" ref="BG6" si="45">SUM(BG7:BG14)</f>
        <v>687201.73452108097</v>
      </c>
      <c r="BH6" s="241">
        <f t="shared" ref="BH6" si="46">SUM(BH7:BH14)</f>
        <v>704273.73018477834</v>
      </c>
      <c r="BI6" s="241">
        <f t="shared" ref="BI6" si="47">SUM(BI7:BI14)</f>
        <v>721303.04585931636</v>
      </c>
      <c r="BJ6" s="241">
        <f t="shared" ref="BJ6" si="48">SUM(BJ7:BJ14)</f>
        <v>738289.78824466816</v>
      </c>
      <c r="BK6" s="241">
        <f t="shared" ref="BK6" si="49">SUM(BK7:BK14)</f>
        <v>755234.0637740565</v>
      </c>
      <c r="BL6" s="241">
        <f t="shared" ref="BL6" si="50">SUM(BL7:BL14)</f>
        <v>772135.97861462133</v>
      </c>
      <c r="BM6" s="241">
        <f t="shared" ref="BM6" si="51">SUM(BM7:BM14)</f>
        <v>788995.63866808498</v>
      </c>
      <c r="BN6" s="241">
        <f t="shared" ref="BN6" si="52">SUM(BN7:BN14)</f>
        <v>805813.1495714148</v>
      </c>
      <c r="BO6" s="242">
        <f>SUM(BC6:BN6)</f>
        <v>8552356.4608570412</v>
      </c>
      <c r="BP6" s="241">
        <f>SUM(BP7:BP14)</f>
        <v>903567.47836723493</v>
      </c>
      <c r="BQ6" s="241">
        <f t="shared" ref="BQ6" si="53">SUM(BQ7:BQ14)</f>
        <v>921974.35967131692</v>
      </c>
      <c r="BR6" s="241">
        <f t="shared" ref="BR6" si="54">SUM(BR7:BR14)</f>
        <v>936210.22377213859</v>
      </c>
      <c r="BS6" s="241">
        <f t="shared" ref="BS6" si="55">SUM(BS7:BS14)</f>
        <v>950410.49821270816</v>
      </c>
      <c r="BT6" s="241">
        <f t="shared" ref="BT6" si="56">SUM(BT7:BT14)</f>
        <v>964575.27196717646</v>
      </c>
      <c r="BU6" s="241">
        <f t="shared" ref="BU6" si="57">SUM(BU7:BU14)</f>
        <v>978704.6337872583</v>
      </c>
      <c r="BV6" s="241">
        <f t="shared" ref="BV6" si="58">SUM(BV7:BV14)</f>
        <v>992798.67220279027</v>
      </c>
      <c r="BW6" s="241">
        <f t="shared" ref="BW6" si="59">SUM(BW7:BW14)</f>
        <v>1006857.4755222832</v>
      </c>
      <c r="BX6" s="241">
        <f t="shared" ref="BX6" si="60">SUM(BX7:BX14)</f>
        <v>1020881.1318334774</v>
      </c>
      <c r="BY6" s="241">
        <f t="shared" ref="BY6" si="61">SUM(BY7:BY14)</f>
        <v>1034869.7290038938</v>
      </c>
      <c r="BZ6" s="241">
        <f t="shared" ref="BZ6" si="62">SUM(BZ7:BZ14)</f>
        <v>1048823.3546813841</v>
      </c>
      <c r="CA6" s="241">
        <f t="shared" ref="CA6" si="63">SUM(CA7:CA14)</f>
        <v>1062742.0962946806</v>
      </c>
      <c r="CB6" s="242">
        <f>SUM(BP6:CA6)</f>
        <v>11822414.925316343</v>
      </c>
      <c r="CC6" s="241">
        <f>SUM(CC7:CC14)</f>
        <v>1182983.0451593385</v>
      </c>
      <c r="CD6" s="241">
        <f t="shared" ref="CD6" si="64">SUM(CD7:CD14)</f>
        <v>1198217.2035464402</v>
      </c>
      <c r="CE6" s="241">
        <f t="shared" ref="CE6" si="65">SUM(CE7:CE14)</f>
        <v>1208875.7765375744</v>
      </c>
      <c r="CF6" s="241">
        <f t="shared" ref="CF6" si="66">SUM(CF7:CF14)</f>
        <v>1219507.70309623</v>
      </c>
      <c r="CG6" s="241">
        <f t="shared" ref="CG6" si="67">SUM(CG7:CG14)</f>
        <v>1230113.0498384896</v>
      </c>
      <c r="CH6" s="241">
        <f t="shared" ref="CH6" si="68">SUM(CH7:CH14)</f>
        <v>1240691.8832138935</v>
      </c>
      <c r="CI6" s="241">
        <f t="shared" ref="CI6" si="69">SUM(CI7:CI14)</f>
        <v>1251244.2695058589</v>
      </c>
      <c r="CJ6" s="241">
        <f t="shared" ref="CJ6" si="70">SUM(CJ7:CJ14)</f>
        <v>1261770.2748320941</v>
      </c>
      <c r="CK6" s="241">
        <f t="shared" ref="CK6" si="71">SUM(CK7:CK14)</f>
        <v>1272269.9651450138</v>
      </c>
      <c r="CL6" s="241">
        <f t="shared" ref="CL6" si="72">SUM(CL7:CL14)</f>
        <v>1282743.4062321517</v>
      </c>
      <c r="CM6" s="241">
        <f t="shared" ref="CM6" si="73">SUM(CM7:CM14)</f>
        <v>1293190.6637165709</v>
      </c>
      <c r="CN6" s="241">
        <f t="shared" ref="CN6" si="74">SUM(CN7:CN14)</f>
        <v>1303611.8030572794</v>
      </c>
      <c r="CO6" s="242">
        <f>SUM(CC6:CN6)</f>
        <v>14945219.043880936</v>
      </c>
      <c r="CP6" s="241">
        <f>SUM(CP7:CP14)</f>
        <v>1444075.8665046003</v>
      </c>
      <c r="CQ6" s="241">
        <f t="shared" ref="CQ6" si="75">SUM(CQ7:CQ14)</f>
        <v>1455481.8751583388</v>
      </c>
      <c r="CR6" s="241">
        <f t="shared" ref="CR6" si="76">SUM(CR7:CR14)</f>
        <v>1466859.3687904428</v>
      </c>
      <c r="CS6" s="241">
        <f t="shared" ref="CS6" si="77">SUM(CS7:CS14)</f>
        <v>1478208.4186884665</v>
      </c>
      <c r="CT6" s="241">
        <f t="shared" ref="CT6" si="78">SUM(CT7:CT14)</f>
        <v>1489529.0959617456</v>
      </c>
      <c r="CU6" s="241">
        <f t="shared" ref="CU6" si="79">SUM(CU7:CU14)</f>
        <v>1500821.471541841</v>
      </c>
      <c r="CV6" s="241">
        <f t="shared" ref="CV6" si="80">SUM(CV7:CV14)</f>
        <v>1512085.6161829864</v>
      </c>
      <c r="CW6" s="241">
        <f t="shared" ref="CW6" si="81">SUM(CW7:CW14)</f>
        <v>1523321.6004625291</v>
      </c>
      <c r="CX6" s="241">
        <f t="shared" ref="CX6" si="82">SUM(CX7:CX14)</f>
        <v>1534529.4947813728</v>
      </c>
      <c r="CY6" s="241">
        <f t="shared" ref="CY6" si="83">SUM(CY7:CY14)</f>
        <v>1545709.3693644193</v>
      </c>
      <c r="CZ6" s="241">
        <f t="shared" ref="CZ6" si="84">SUM(CZ7:CZ14)</f>
        <v>1556861.2942610083</v>
      </c>
      <c r="DA6" s="241">
        <f t="shared" ref="DA6" si="85">SUM(DA7:DA14)</f>
        <v>1567985.3393453558</v>
      </c>
      <c r="DB6" s="242">
        <f>SUM(CP6:DA6)</f>
        <v>18075468.81104311</v>
      </c>
    </row>
    <row r="7" spans="2:106" s="28" customFormat="1" outlineLevel="1">
      <c r="B7" s="396" t="s">
        <v>159</v>
      </c>
      <c r="C7" s="142">
        <f>Revenue!C41*Assumptions!$D$69+Revenue!C42*Assumptions!$E$69+Revenue!C43*Assumptions!$F$69</f>
        <v>0</v>
      </c>
      <c r="D7" s="142">
        <f>Revenue!D41*Assumptions!$D$69+Revenue!D42*Assumptions!$E$69+Revenue!D43*Assumptions!$F$69</f>
        <v>0</v>
      </c>
      <c r="E7" s="142">
        <f>Revenue!E41*Assumptions!$D$69+Revenue!E42*Assumptions!$E$69+Revenue!E43*Assumptions!$F$69</f>
        <v>4687.5</v>
      </c>
      <c r="F7" s="142">
        <f>Revenue!F41*Assumptions!$D$69+Revenue!F42*Assumptions!$E$69+Revenue!F43*Assumptions!$F$69</f>
        <v>9363.2812499999982</v>
      </c>
      <c r="G7" s="142">
        <f>Revenue!G41*Assumptions!$D$69+Revenue!G42*Assumptions!$E$69+Revenue!G43*Assumptions!$F$69</f>
        <v>14027.373046874998</v>
      </c>
      <c r="H7" s="142">
        <f>Revenue!H41*Assumptions!$D$69+Revenue!H42*Assumptions!$E$69+Revenue!H43*Assumptions!$F$69</f>
        <v>18679.80461425781</v>
      </c>
      <c r="I7" s="142">
        <f>Revenue!I41*Assumptions!$D$69+Revenue!I42*Assumptions!$E$69+Revenue!I43*Assumptions!$F$69</f>
        <v>23320.605102722166</v>
      </c>
      <c r="J7" s="142">
        <f>Revenue!J41*Assumptions!$D$69+Revenue!J42*Assumptions!$E$69+Revenue!J43*Assumptions!$F$69</f>
        <v>27949.803589965359</v>
      </c>
      <c r="K7" s="142">
        <f>Revenue!K41*Assumptions!$D$69+Revenue!K42*Assumptions!$E$69+Revenue!K43*Assumptions!$F$69</f>
        <v>32567.429080990452</v>
      </c>
      <c r="L7" s="142">
        <f>Revenue!L41*Assumptions!$D$69+Revenue!L42*Assumptions!$E$69+Revenue!L43*Assumptions!$F$69</f>
        <v>37173.510508287967</v>
      </c>
      <c r="M7" s="142">
        <f>Revenue!M41*Assumptions!$D$69+Revenue!M42*Assumptions!$E$69+Revenue!M43*Assumptions!$F$69</f>
        <v>41768.076732017253</v>
      </c>
      <c r="N7" s="142">
        <f>Revenue!N41*Assumptions!$D$69+Revenue!N42*Assumptions!$E$69+Revenue!N43*Assumptions!$F$69</f>
        <v>46351.156540187207</v>
      </c>
      <c r="O7" s="395">
        <f>SUM(C7:N7)</f>
        <v>255888.54046530323</v>
      </c>
      <c r="P7" s="142">
        <f>Revenue!P41*Assumptions!$D$69+Revenue!P42*Assumptions!$E$69+Revenue!P43*Assumptions!$F$69</f>
        <v>50922.778648836742</v>
      </c>
      <c r="Q7" s="142">
        <f>Revenue!Q41*Assumptions!$D$69+Revenue!Q42*Assumptions!$E$69+Revenue!Q43*Assumptions!$F$69</f>
        <v>55482.971702214651</v>
      </c>
      <c r="R7" s="142">
        <f>Revenue!R41*Assumptions!$D$69+Revenue!R42*Assumptions!$E$69+Revenue!R43*Assumptions!$F$69</f>
        <v>68097.440700255014</v>
      </c>
      <c r="S7" s="142">
        <f>Revenue!S41*Assumptions!$D$69+Revenue!S42*Assumptions!$E$69+Revenue!S43*Assumptions!$F$69</f>
        <v>75145.947098504403</v>
      </c>
      <c r="T7" s="142">
        <f>Revenue!T41*Assumptions!$D$69+Revenue!T42*Assumptions!$E$69+Revenue!T43*Assumptions!$F$69</f>
        <v>82176.832230758126</v>
      </c>
      <c r="U7" s="142">
        <f>Revenue!U41*Assumptions!$D$69+Revenue!U42*Assumptions!$E$69+Revenue!U43*Assumptions!$F$69</f>
        <v>89190.140150181236</v>
      </c>
      <c r="V7" s="142">
        <f>Revenue!V41*Assumptions!$D$69+Revenue!V42*Assumptions!$E$69+Revenue!V43*Assumptions!$F$69</f>
        <v>77725.991757418829</v>
      </c>
      <c r="W7" s="142">
        <f>Revenue!W41*Assumptions!$D$69+Revenue!W42*Assumptions!$E$69+Revenue!W43*Assumptions!$F$69</f>
        <v>83365.010111358613</v>
      </c>
      <c r="X7" s="142">
        <f>Revenue!X41*Assumptions!$D$69+Revenue!X42*Assumptions!$E$69+Revenue!X43*Assumptions!$F$69</f>
        <v>88989.930919413542</v>
      </c>
      <c r="Y7" s="142">
        <f>Revenue!Y41*Assumptions!$D$69+Revenue!Y42*Assumptions!$E$69+Revenue!Y43*Assumptions!$F$69</f>
        <v>94600.78942544834</v>
      </c>
      <c r="Z7" s="142">
        <f>Revenue!Z41*Assumptions!$D$69+Revenue!Z42*Assumptions!$E$69+Revenue!Z43*Assumptions!$F$69</f>
        <v>100197.62078521807</v>
      </c>
      <c r="AA7" s="142">
        <f>Revenue!AA41*Assumptions!$D$69+Revenue!AA42*Assumptions!$E$69+Revenue!AA43*Assumptions!$F$69</f>
        <v>105780.46006658833</v>
      </c>
      <c r="AB7" s="395">
        <f>SUM(P7:AA7)</f>
        <v>971675.91359619598</v>
      </c>
      <c r="AC7" s="142">
        <f>Revenue!AC41*Assumptions!$D$69+Revenue!AC42*Assumptions!$E$69+Revenue!AC43*Assumptions!$F$69</f>
        <v>111349.34224975519</v>
      </c>
      <c r="AD7" s="142">
        <f>Revenue!AD41*Assumptions!$D$69+Revenue!AD42*Assumptions!$E$69+Revenue!AD43*Assumptions!$F$69</f>
        <v>116904.30222746411</v>
      </c>
      <c r="AE7" s="142">
        <f>Revenue!AE41*Assumptions!$D$69+Revenue!AE42*Assumptions!$E$69+Revenue!AE43*Assumptions!$F$69</f>
        <v>123278.70813856211</v>
      </c>
      <c r="AF7" s="142">
        <f>Revenue!AF41*Assumptions!$D$69+Revenue!AF42*Assumptions!$E$69+Revenue!AF43*Assumptions!$F$69</f>
        <v>129637.1780348824</v>
      </c>
      <c r="AG7" s="142">
        <f>Revenue!AG41*Assumptions!$D$69+Revenue!AG42*Assumptions!$E$69+Revenue!AG43*Assumptions!$F$69</f>
        <v>135979.75175646186</v>
      </c>
      <c r="AH7" s="142">
        <f>Revenue!AH41*Assumptions!$D$69+Revenue!AH42*Assumptions!$E$69+Revenue!AH43*Assumptions!$F$69</f>
        <v>142306.46904373739</v>
      </c>
      <c r="AI7" s="142">
        <f>Revenue!AI41*Assumptions!$D$69+Revenue!AI42*Assumptions!$E$69+Revenue!AI43*Assumptions!$F$69</f>
        <v>163479.10649157423</v>
      </c>
      <c r="AJ7" s="142">
        <f>Revenue!AJ41*Assumptions!$D$69+Revenue!AJ42*Assumptions!$E$69+Revenue!AJ43*Assumptions!$F$69</f>
        <v>170403.74205867862</v>
      </c>
      <c r="AK7" s="142">
        <f>Revenue!AK41*Assumptions!$D$69+Revenue!AK42*Assumptions!$E$69+Revenue!AK43*Assumptions!$F$69</f>
        <v>177311.06603686529</v>
      </c>
      <c r="AL7" s="142">
        <f>Revenue!AL41*Assumptions!$D$69+Revenue!AL42*Assumptions!$E$69+Revenue!AL43*Assumptions!$F$69</f>
        <v>184201.12170510646</v>
      </c>
      <c r="AM7" s="142">
        <f>Revenue!AM41*Assumptions!$D$69+Revenue!AM42*Assumptions!$E$69+Revenue!AM43*Assumptions!$F$69</f>
        <v>191073.95223417704</v>
      </c>
      <c r="AN7" s="142">
        <f>Revenue!AN41*Assumptions!$D$69+Revenue!AN42*Assumptions!$E$69+Revenue!AN43*Assumptions!$F$69</f>
        <v>197929.60068692491</v>
      </c>
      <c r="AO7" s="395">
        <f>SUM(AC7:AN7)</f>
        <v>1843854.3406641898</v>
      </c>
      <c r="AP7" s="142">
        <f>Revenue!AP41*Assumptions!$D$69+Revenue!AP42*Assumptions!$E$69+Revenue!AP43*Assumptions!$F$69</f>
        <v>204768.11001854096</v>
      </c>
      <c r="AQ7" s="142">
        <f>Revenue!AQ41*Assumptions!$D$69+Revenue!AQ42*Assumptions!$E$69+Revenue!AQ43*Assumptions!$F$69</f>
        <v>211589.52307682796</v>
      </c>
      <c r="AR7" s="142">
        <f>Revenue!AR41*Assumptions!$D$69+Revenue!AR42*Assumptions!$E$69+Revenue!AR43*Assumptions!$F$69</f>
        <v>219310.5492691359</v>
      </c>
      <c r="AS7" s="142">
        <f>Revenue!AS41*Assumptions!$D$69+Revenue!AS42*Assumptions!$E$69+Revenue!AS43*Assumptions!$F$69</f>
        <v>227012.27289596302</v>
      </c>
      <c r="AT7" s="142">
        <f>Revenue!AT41*Assumptions!$D$69+Revenue!AT42*Assumptions!$E$69+Revenue!AT43*Assumptions!$F$69</f>
        <v>234694.74221372313</v>
      </c>
      <c r="AU7" s="142">
        <f>Revenue!AU41*Assumptions!$D$69+Revenue!AU42*Assumptions!$E$69+Revenue!AU43*Assumptions!$F$69</f>
        <v>242358.00535818882</v>
      </c>
      <c r="AV7" s="142">
        <f>Revenue!AV41*Assumptions!$D$69+Revenue!AV42*Assumptions!$E$69+Revenue!AV43*Assumptions!$F$69</f>
        <v>275002.32137927273</v>
      </c>
      <c r="AW7" s="142">
        <f>Revenue!AW41*Assumptions!$D$69+Revenue!AW42*Assumptions!$E$69+Revenue!AW43*Assumptions!$F$69</f>
        <v>283389.81557582453</v>
      </c>
      <c r="AX7" s="142">
        <f>Revenue!AX41*Assumptions!$D$69+Revenue!AX42*Assumptions!$E$69+Revenue!AX43*Assumptions!$F$69</f>
        <v>291756.34103688499</v>
      </c>
      <c r="AY7" s="142">
        <f>Revenue!AY41*Assumptions!$D$69+Revenue!AY42*Assumptions!$E$69+Revenue!AY43*Assumptions!$F$69</f>
        <v>300101.95018429274</v>
      </c>
      <c r="AZ7" s="142">
        <f>Revenue!AZ41*Assumptions!$D$69+Revenue!AZ42*Assumptions!$E$69+Revenue!AZ43*Assumptions!$F$69</f>
        <v>308426.69530883199</v>
      </c>
      <c r="BA7" s="142">
        <f>Revenue!BA41*Assumptions!$D$69+Revenue!BA42*Assumptions!$E$69+Revenue!BA43*Assumptions!$F$69</f>
        <v>316730.62857055984</v>
      </c>
      <c r="BB7" s="395">
        <f>SUM(AP7:BA7)</f>
        <v>3115140.9548880467</v>
      </c>
      <c r="BC7" s="142">
        <f>Revenue!BC41*Assumptions!$D$69+Revenue!BC42*Assumptions!$E$69+Revenue!BC43*Assumptions!$F$69</f>
        <v>335758.05991646019</v>
      </c>
      <c r="BD7" s="142">
        <f>Revenue!BD41*Assumptions!$D$69+Revenue!BD42*Assumptions!$E$69+Revenue!BD43*Assumptions!$F$69</f>
        <v>344293.66476666904</v>
      </c>
      <c r="BE7" s="142">
        <f>Revenue!BE41*Assumptions!$D$69+Revenue!BE42*Assumptions!$E$69+Revenue!BE43*Assumptions!$F$69</f>
        <v>353849.59727141907</v>
      </c>
      <c r="BF7" s="142">
        <f>Revenue!BF41*Assumptions!$D$69+Revenue!BF42*Assumptions!$E$69+Revenue!BF43*Assumptions!$F$69</f>
        <v>363381.63994490722</v>
      </c>
      <c r="BG7" s="142">
        <f>Revenue!BG41*Assumptions!$D$69+Revenue!BG42*Assumptions!$E$69+Revenue!BG43*Assumptions!$F$69</f>
        <v>372889.85251171165</v>
      </c>
      <c r="BH7" s="142">
        <f>Revenue!BH41*Assumptions!$D$69+Revenue!BH42*Assumptions!$E$69+Revenue!BH43*Assumptions!$F$69</f>
        <v>382374.29454709904</v>
      </c>
      <c r="BI7" s="142">
        <f>Revenue!BI41*Assumptions!$D$69+Revenue!BI42*Assumptions!$E$69+Revenue!BI43*Assumptions!$F$69</f>
        <v>391835.02547739801</v>
      </c>
      <c r="BJ7" s="142">
        <f>Revenue!BJ41*Assumptions!$D$69+Revenue!BJ42*Assumptions!$E$69+Revenue!BJ43*Assumptions!$F$69</f>
        <v>401272.10458037123</v>
      </c>
      <c r="BK7" s="142">
        <f>Revenue!BK41*Assumptions!$D$69+Revenue!BK42*Assumptions!$E$69+Revenue!BK43*Assumptions!$F$69</f>
        <v>410685.59098558692</v>
      </c>
      <c r="BL7" s="142">
        <f>Revenue!BL41*Assumptions!$D$69+Revenue!BL42*Assumptions!$E$69+Revenue!BL43*Assumptions!$F$69</f>
        <v>420075.54367478966</v>
      </c>
      <c r="BM7" s="142">
        <f>Revenue!BM41*Assumptions!$D$69+Revenue!BM42*Assumptions!$E$69+Revenue!BM43*Assumptions!$F$69</f>
        <v>429442.0214822694</v>
      </c>
      <c r="BN7" s="142">
        <f>Revenue!BN41*Assumptions!$D$69+Revenue!BN42*Assumptions!$E$69+Revenue!BN43*Assumptions!$F$69</f>
        <v>438785.08309523045</v>
      </c>
      <c r="BO7" s="395">
        <f>SUM(BC7:BN7)</f>
        <v>4644642.4782539122</v>
      </c>
      <c r="BP7" s="142">
        <f>Revenue!BP41*Assumptions!$D$69+Revenue!BP42*Assumptions!$E$69+Revenue!BP43*Assumptions!$F$69</f>
        <v>492915.26575957495</v>
      </c>
      <c r="BQ7" s="142">
        <f>Revenue!BQ41*Assumptions!$D$69+Revenue!BQ42*Assumptions!$E$69+Revenue!BQ43*Assumptions!$F$69</f>
        <v>503141.31092850934</v>
      </c>
      <c r="BR7" s="142">
        <f>Revenue!BR41*Assumptions!$D$69+Revenue!BR42*Assumptions!$E$69+Revenue!BR43*Assumptions!$F$69</f>
        <v>511050.12431785476</v>
      </c>
      <c r="BS7" s="142">
        <f>Revenue!BS41*Assumptions!$D$69+Revenue!BS42*Assumptions!$E$69+Revenue!BS43*Assumptions!$F$69</f>
        <v>518939.16567372676</v>
      </c>
      <c r="BT7" s="142">
        <f>Revenue!BT41*Assumptions!$D$69+Revenue!BT42*Assumptions!$E$69+Revenue!BT43*Assumptions!$F$69</f>
        <v>526808.48442620912</v>
      </c>
      <c r="BU7" s="142">
        <f>Revenue!BU41*Assumptions!$D$69+Revenue!BU42*Assumptions!$E$69+Revenue!BU43*Assumptions!$F$69</f>
        <v>534658.12988181016</v>
      </c>
      <c r="BV7" s="142">
        <f>Revenue!BV41*Assumptions!$D$69+Revenue!BV42*Assumptions!$E$69+Revenue!BV43*Assumptions!$F$69</f>
        <v>542488.15122377232</v>
      </c>
      <c r="BW7" s="142">
        <f>Revenue!BW41*Assumptions!$D$69+Revenue!BW42*Assumptions!$E$69+Revenue!BW43*Assumptions!$F$69</f>
        <v>550298.59751237952</v>
      </c>
      <c r="BX7" s="142">
        <f>Revenue!BX41*Assumptions!$D$69+Revenue!BX42*Assumptions!$E$69+Revenue!BX43*Assumptions!$F$69</f>
        <v>558089.51768526516</v>
      </c>
      <c r="BY7" s="142">
        <f>Revenue!BY41*Assumptions!$D$69+Revenue!BY42*Assumptions!$E$69+Revenue!BY43*Assumptions!$F$69</f>
        <v>565860.96055771876</v>
      </c>
      <c r="BZ7" s="142">
        <f>Revenue!BZ41*Assumptions!$D$69+Revenue!BZ42*Assumptions!$E$69+Revenue!BZ43*Assumptions!$F$69</f>
        <v>573612.97482299118</v>
      </c>
      <c r="CA7" s="142">
        <f>Revenue!CA41*Assumptions!$D$69+Revenue!CA42*Assumptions!$E$69+Revenue!CA43*Assumptions!$F$69</f>
        <v>581345.60905260034</v>
      </c>
      <c r="CB7" s="395">
        <f>SUM(BP7:CA7)</f>
        <v>6459208.2918424122</v>
      </c>
      <c r="CC7" s="142">
        <f>Revenue!CC41*Assumptions!$D$69+Revenue!CC42*Assumptions!$E$69+Revenue!CC43*Assumptions!$F$69</f>
        <v>647964.80286629917</v>
      </c>
      <c r="CD7" s="142">
        <f>Revenue!CD41*Assumptions!$D$69+Revenue!CD42*Assumptions!$E$69+Revenue!CD43*Assumptions!$F$69</f>
        <v>656428.22419246682</v>
      </c>
      <c r="CE7" s="142">
        <f>Revenue!CE41*Assumptions!$D$69+Revenue!CE42*Assumptions!$E$69+Revenue!CE43*Assumptions!$F$69</f>
        <v>662349.65363198577</v>
      </c>
      <c r="CF7" s="142">
        <f>Revenue!CF41*Assumptions!$D$69+Revenue!CF42*Assumptions!$E$69+Revenue!CF43*Assumptions!$F$69</f>
        <v>668256.27949790575</v>
      </c>
      <c r="CG7" s="142">
        <f>Revenue!CG41*Assumptions!$D$69+Revenue!CG42*Assumptions!$E$69+Revenue!CG43*Assumptions!$F$69</f>
        <v>674148.13879916095</v>
      </c>
      <c r="CH7" s="142">
        <f>Revenue!CH41*Assumptions!$D$69+Revenue!CH42*Assumptions!$E$69+Revenue!CH43*Assumptions!$F$69</f>
        <v>680025.26845216309</v>
      </c>
      <c r="CI7" s="142">
        <f>Revenue!CI41*Assumptions!$D$69+Revenue!CI42*Assumptions!$E$69+Revenue!CI43*Assumptions!$F$69</f>
        <v>685887.70528103271</v>
      </c>
      <c r="CJ7" s="142">
        <f>Revenue!CJ41*Assumptions!$D$69+Revenue!CJ42*Assumptions!$E$69+Revenue!CJ43*Assumptions!$F$69</f>
        <v>691735.4860178302</v>
      </c>
      <c r="CK7" s="142">
        <f>Revenue!CK41*Assumptions!$D$69+Revenue!CK42*Assumptions!$E$69+Revenue!CK43*Assumptions!$F$69</f>
        <v>697568.64730278554</v>
      </c>
      <c r="CL7" s="142">
        <f>Revenue!CL41*Assumptions!$D$69+Revenue!CL42*Assumptions!$E$69+Revenue!CL43*Assumptions!$F$69</f>
        <v>703387.2256845287</v>
      </c>
      <c r="CM7" s="142">
        <f>Revenue!CM41*Assumptions!$D$69+Revenue!CM42*Assumptions!$E$69+Revenue!CM43*Assumptions!$F$69</f>
        <v>709191.2576203174</v>
      </c>
      <c r="CN7" s="142">
        <f>Revenue!CN41*Assumptions!$D$69+Revenue!CN42*Assumptions!$E$69+Revenue!CN43*Assumptions!$F$69</f>
        <v>714980.77947626647</v>
      </c>
      <c r="CO7" s="395">
        <f>SUM(CC7:CN7)</f>
        <v>8191923.4688227437</v>
      </c>
      <c r="CP7" s="142">
        <f>Revenue!CP41*Assumptions!$D$69+Revenue!CP42*Assumptions!$E$69+Revenue!CP43*Assumptions!$F$69</f>
        <v>792831.41028033348</v>
      </c>
      <c r="CQ7" s="142">
        <f>Revenue!CQ41*Assumptions!$D$69+Revenue!CQ42*Assumptions!$E$69+Revenue!CQ43*Assumptions!$F$69</f>
        <v>799168.08175463276</v>
      </c>
      <c r="CR7" s="142">
        <f>Revenue!CR41*Assumptions!$D$69+Revenue!CR42*Assumptions!$E$69+Revenue!CR43*Assumptions!$F$69</f>
        <v>805488.91155024606</v>
      </c>
      <c r="CS7" s="142">
        <f>Revenue!CS41*Assumptions!$D$69+Revenue!CS42*Assumptions!$E$69+Revenue!CS43*Assumptions!$F$69</f>
        <v>811793.93927137041</v>
      </c>
      <c r="CT7" s="142">
        <f>Revenue!CT41*Assumptions!$D$69+Revenue!CT42*Assumptions!$E$69+Revenue!CT43*Assumptions!$F$69</f>
        <v>818083.20442319207</v>
      </c>
      <c r="CU7" s="142">
        <f>Revenue!CU41*Assumptions!$D$69+Revenue!CU42*Assumptions!$E$69+Revenue!CU43*Assumptions!$F$69</f>
        <v>824356.74641213391</v>
      </c>
      <c r="CV7" s="142">
        <f>Revenue!CV41*Assumptions!$D$69+Revenue!CV42*Assumptions!$E$69+Revenue!CV43*Assumptions!$F$69</f>
        <v>830614.60454610363</v>
      </c>
      <c r="CW7" s="142">
        <f>Revenue!CW41*Assumptions!$D$69+Revenue!CW42*Assumptions!$E$69+Revenue!CW43*Assumptions!$F$69</f>
        <v>836856.81803473842</v>
      </c>
      <c r="CX7" s="142">
        <f>Revenue!CX41*Assumptions!$D$69+Revenue!CX42*Assumptions!$E$69+Revenue!CX43*Assumptions!$F$69</f>
        <v>843083.42598965159</v>
      </c>
      <c r="CY7" s="142">
        <f>Revenue!CY41*Assumptions!$D$69+Revenue!CY42*Assumptions!$E$69+Revenue!CY43*Assumptions!$F$69</f>
        <v>849294.46742467734</v>
      </c>
      <c r="CZ7" s="142">
        <f>Revenue!CZ41*Assumptions!$D$69+Revenue!CZ42*Assumptions!$E$69+Revenue!CZ43*Assumptions!$F$69</f>
        <v>855489.98125611572</v>
      </c>
      <c r="DA7" s="142">
        <f>Revenue!DA41*Assumptions!$D$69+Revenue!DA42*Assumptions!$E$69+Revenue!DA43*Assumptions!$F$69</f>
        <v>861670.00630297547</v>
      </c>
      <c r="DB7" s="395">
        <f>SUM(CP7:DA7)</f>
        <v>9928731.5972461719</v>
      </c>
    </row>
    <row r="8" spans="2:106" s="28" customFormat="1" outlineLevel="1">
      <c r="B8" s="397" t="s">
        <v>161</v>
      </c>
      <c r="C8" s="142">
        <f>Revenue!C47*Assumptions!$D$70+Revenue!C48*Assumptions!$E$70+Revenue!C49*Assumptions!$F$70</f>
        <v>0</v>
      </c>
      <c r="D8" s="142">
        <f>Revenue!D47*Assumptions!$D$70+Revenue!D48*Assumptions!$E$70+Revenue!D49*Assumptions!$F$70</f>
        <v>0</v>
      </c>
      <c r="E8" s="142">
        <f>Revenue!E47*Assumptions!$D$70+Revenue!E48*Assumptions!$E$70+Revenue!E49*Assumptions!$F$70</f>
        <v>2083.3333333333335</v>
      </c>
      <c r="F8" s="142">
        <f>Revenue!F47*Assumptions!$D$70+Revenue!F48*Assumptions!$E$70+Revenue!F49*Assumptions!$F$70</f>
        <v>4161.458333333333</v>
      </c>
      <c r="G8" s="142">
        <f>Revenue!G47*Assumptions!$D$70+Revenue!G48*Assumptions!$E$70+Revenue!G49*Assumptions!$F$70</f>
        <v>6234.3880208333321</v>
      </c>
      <c r="H8" s="142">
        <f>Revenue!H47*Assumptions!$D$70+Revenue!H48*Assumptions!$E$70+Revenue!H49*Assumptions!$F$70</f>
        <v>8302.1353841145828</v>
      </c>
      <c r="I8" s="142">
        <f>Revenue!I47*Assumptions!$D$70+Revenue!I48*Assumptions!$E$70+Revenue!I49*Assumptions!$F$70</f>
        <v>10364.71337898763</v>
      </c>
      <c r="J8" s="142">
        <f>Revenue!J47*Assumptions!$D$70+Revenue!J48*Assumptions!$E$70+Revenue!J49*Assumptions!$F$70</f>
        <v>12422.134928873493</v>
      </c>
      <c r="K8" s="142">
        <f>Revenue!K47*Assumptions!$D$70+Revenue!K48*Assumptions!$E$70+Revenue!K49*Assumptions!$F$70</f>
        <v>14474.412924884644</v>
      </c>
      <c r="L8" s="142">
        <f>Revenue!L47*Assumptions!$D$70+Revenue!L48*Assumptions!$E$70+Revenue!L49*Assumptions!$F$70</f>
        <v>16521.560225905767</v>
      </c>
      <c r="M8" s="142">
        <f>Revenue!M47*Assumptions!$D$70+Revenue!M48*Assumptions!$E$70+Revenue!M49*Assumptions!$F$70</f>
        <v>18563.589658674333</v>
      </c>
      <c r="N8" s="142">
        <f>Revenue!N47*Assumptions!$D$70+Revenue!N48*Assumptions!$E$70+Revenue!N49*Assumptions!$F$70</f>
        <v>20600.514017860984</v>
      </c>
      <c r="O8" s="395">
        <f t="shared" ref="O8:O13" si="86">SUM(C8:N8)</f>
        <v>113728.24020680143</v>
      </c>
      <c r="P8" s="142">
        <f>Revenue!P47*Assumptions!$D$70+Revenue!P48*Assumptions!$E$70+Revenue!P49*Assumptions!$F$70</f>
        <v>22632.346066149665</v>
      </c>
      <c r="Q8" s="142">
        <f>Revenue!Q47*Assumptions!$D$70+Revenue!Q48*Assumptions!$E$70+Revenue!Q49*Assumptions!$F$70</f>
        <v>24659.098534317622</v>
      </c>
      <c r="R8" s="142">
        <f>Revenue!R47*Assumptions!$D$70+Revenue!R48*Assumptions!$E$70+Revenue!R49*Assumptions!$F$70</f>
        <v>30265.529200113346</v>
      </c>
      <c r="S8" s="142">
        <f>Revenue!S47*Assumptions!$D$70+Revenue!S48*Assumptions!$E$70+Revenue!S49*Assumptions!$F$70</f>
        <v>33398.198710446406</v>
      </c>
      <c r="T8" s="142">
        <f>Revenue!T47*Assumptions!$D$70+Revenue!T48*Assumptions!$E$70+Revenue!T49*Assumptions!$F$70</f>
        <v>36523.036547003619</v>
      </c>
      <c r="U8" s="142">
        <f>Revenue!U47*Assumptions!$D$70+Revenue!U48*Assumptions!$E$70+Revenue!U49*Assumptions!$F$70</f>
        <v>39640.062288969442</v>
      </c>
      <c r="V8" s="142">
        <f>Revenue!V47*Assumptions!$D$70+Revenue!V48*Assumptions!$E$70+Revenue!V49*Assumptions!$F$70</f>
        <v>58294.493818064118</v>
      </c>
      <c r="W8" s="142">
        <f>Revenue!W47*Assumptions!$D$70+Revenue!W48*Assumptions!$E$70+Revenue!W49*Assumptions!$F$70</f>
        <v>62523.757583518956</v>
      </c>
      <c r="X8" s="142">
        <f>Revenue!X47*Assumptions!$D$70+Revenue!X48*Assumptions!$E$70+Revenue!X49*Assumptions!$F$70</f>
        <v>66742.448189560149</v>
      </c>
      <c r="Y8" s="142">
        <f>Revenue!Y47*Assumptions!$D$70+Revenue!Y48*Assumptions!$E$70+Revenue!Y49*Assumptions!$F$70</f>
        <v>70950.592069086255</v>
      </c>
      <c r="Z8" s="142">
        <f>Revenue!Z47*Assumptions!$D$70+Revenue!Z48*Assumptions!$E$70+Revenue!Z49*Assumptions!$F$70</f>
        <v>75148.215588913547</v>
      </c>
      <c r="AA8" s="142">
        <f>Revenue!AA47*Assumptions!$D$70+Revenue!AA48*Assumptions!$E$70+Revenue!AA49*Assumptions!$F$70</f>
        <v>79335.345049941243</v>
      </c>
      <c r="AB8" s="395">
        <f t="shared" ref="AB8:AB13" si="87">SUM(P8:AA8)</f>
        <v>600113.12364608434</v>
      </c>
      <c r="AC8" s="142">
        <f>Revenue!AC47*Assumptions!$D$70+Revenue!AC48*Assumptions!$E$70+Revenue!AC49*Assumptions!$F$70</f>
        <v>83512.006687316389</v>
      </c>
      <c r="AD8" s="142">
        <f>Revenue!AD47*Assumptions!$D$70+Revenue!AD48*Assumptions!$E$70+Revenue!AD49*Assumptions!$F$70</f>
        <v>87678.226670598073</v>
      </c>
      <c r="AE8" s="142">
        <f>Revenue!AE47*Assumptions!$D$70+Revenue!AE48*Assumptions!$E$70+Revenue!AE49*Assumptions!$F$70</f>
        <v>92459.031103921589</v>
      </c>
      <c r="AF8" s="142">
        <f>Revenue!AF47*Assumptions!$D$70+Revenue!AF48*Assumptions!$E$70+Revenue!AF49*Assumptions!$F$70</f>
        <v>97227.883526161793</v>
      </c>
      <c r="AG8" s="142">
        <f>Revenue!AG47*Assumptions!$D$70+Revenue!AG48*Assumptions!$E$70+Revenue!AG49*Assumptions!$F$70</f>
        <v>101984.8138173464</v>
      </c>
      <c r="AH8" s="142">
        <f>Revenue!AH47*Assumptions!$D$70+Revenue!AH48*Assumptions!$E$70+Revenue!AH49*Assumptions!$F$70</f>
        <v>106729.85178280305</v>
      </c>
      <c r="AI8" s="142">
        <f>Revenue!AI47*Assumptions!$D$70+Revenue!AI48*Assumptions!$E$70+Revenue!AI49*Assumptions!$F$70</f>
        <v>122609.32986868065</v>
      </c>
      <c r="AJ8" s="142">
        <f>Revenue!AJ47*Assumptions!$D$70+Revenue!AJ48*Assumptions!$E$70+Revenue!AJ49*Assumptions!$F$70</f>
        <v>127802.80654400896</v>
      </c>
      <c r="AK8" s="142">
        <f>Revenue!AK47*Assumptions!$D$70+Revenue!AK48*Assumptions!$E$70+Revenue!AK49*Assumptions!$F$70</f>
        <v>132983.29952764895</v>
      </c>
      <c r="AL8" s="142">
        <f>Revenue!AL47*Assumptions!$D$70+Revenue!AL48*Assumptions!$E$70+Revenue!AL49*Assumptions!$F$70</f>
        <v>138150.84127882984</v>
      </c>
      <c r="AM8" s="142">
        <f>Revenue!AM47*Assumptions!$D$70+Revenue!AM48*Assumptions!$E$70+Revenue!AM49*Assumptions!$F$70</f>
        <v>143305.46417563275</v>
      </c>
      <c r="AN8" s="142">
        <f>Revenue!AN47*Assumptions!$D$70+Revenue!AN48*Assumptions!$E$70+Revenue!AN49*Assumptions!$F$70</f>
        <v>148447.20051519366</v>
      </c>
      <c r="AO8" s="395">
        <f t="shared" ref="AO8:AO13" si="88">SUM(AC8:AN8)</f>
        <v>1382890.7554981422</v>
      </c>
      <c r="AP8" s="142">
        <f>Revenue!AP47*Assumptions!$D$70+Revenue!AP48*Assumptions!$E$70+Revenue!AP49*Assumptions!$F$70</f>
        <v>153576.08251390571</v>
      </c>
      <c r="AQ8" s="142">
        <f>Revenue!AQ47*Assumptions!$D$70+Revenue!AQ48*Assumptions!$E$70+Revenue!AQ49*Assumptions!$F$70</f>
        <v>158692.14230762093</v>
      </c>
      <c r="AR8" s="142">
        <f>Revenue!AR47*Assumptions!$D$70+Revenue!AR48*Assumptions!$E$70+Revenue!AR49*Assumptions!$F$70</f>
        <v>164482.91195185191</v>
      </c>
      <c r="AS8" s="142">
        <f>Revenue!AS47*Assumptions!$D$70+Revenue!AS48*Assumptions!$E$70+Revenue!AS49*Assumptions!$F$70</f>
        <v>170259.20467197226</v>
      </c>
      <c r="AT8" s="142">
        <f>Revenue!AT47*Assumptions!$D$70+Revenue!AT48*Assumptions!$E$70+Revenue!AT49*Assumptions!$F$70</f>
        <v>176021.05666029232</v>
      </c>
      <c r="AU8" s="142">
        <f>Revenue!AU47*Assumptions!$D$70+Revenue!AU48*Assumptions!$E$70+Revenue!AU49*Assumptions!$F$70</f>
        <v>181768.5040186416</v>
      </c>
      <c r="AV8" s="142">
        <f>Revenue!AV47*Assumptions!$D$70+Revenue!AV48*Assumptions!$E$70+Revenue!AV49*Assumptions!$F$70</f>
        <v>206251.74103445452</v>
      </c>
      <c r="AW8" s="142">
        <f>Revenue!AW47*Assumptions!$D$70+Revenue!AW48*Assumptions!$E$70+Revenue!AW49*Assumptions!$F$70</f>
        <v>212542.36168186841</v>
      </c>
      <c r="AX8" s="142">
        <f>Revenue!AX47*Assumptions!$D$70+Revenue!AX48*Assumptions!$E$70+Revenue!AX49*Assumptions!$F$70</f>
        <v>218817.25577766375</v>
      </c>
      <c r="AY8" s="142">
        <f>Revenue!AY47*Assumptions!$D$70+Revenue!AY48*Assumptions!$E$70+Revenue!AY49*Assumptions!$F$70</f>
        <v>225076.46263821953</v>
      </c>
      <c r="AZ8" s="142">
        <f>Revenue!AZ47*Assumptions!$D$70+Revenue!AZ48*Assumptions!$E$70+Revenue!AZ49*Assumptions!$F$70</f>
        <v>231320.02148162399</v>
      </c>
      <c r="BA8" s="142">
        <f>Revenue!BA47*Assumptions!$D$70+Revenue!BA48*Assumptions!$E$70+Revenue!BA49*Assumptions!$F$70</f>
        <v>237547.97142791993</v>
      </c>
      <c r="BB8" s="395">
        <f t="shared" ref="BB8:BB13" si="89">SUM(AP8:BA8)</f>
        <v>2336355.7161660348</v>
      </c>
      <c r="BC8" s="142">
        <f>Revenue!BC47*Assumptions!$D$70+Revenue!BC48*Assumptions!$E$70+Revenue!BC49*Assumptions!$F$70</f>
        <v>268606.44793316815</v>
      </c>
      <c r="BD8" s="142">
        <f>Revenue!BD47*Assumptions!$D$70+Revenue!BD48*Assumptions!$E$70+Revenue!BD49*Assumptions!$F$70</f>
        <v>275434.93181333522</v>
      </c>
      <c r="BE8" s="142">
        <f>Revenue!BE47*Assumptions!$D$70+Revenue!BE48*Assumptions!$E$70+Revenue!BE49*Assumptions!$F$70</f>
        <v>283079.67781713523</v>
      </c>
      <c r="BF8" s="142">
        <f>Revenue!BF47*Assumptions!$D$70+Revenue!BF48*Assumptions!$E$70+Revenue!BF49*Assumptions!$F$70</f>
        <v>290705.31195592578</v>
      </c>
      <c r="BG8" s="142">
        <f>Revenue!BG47*Assumptions!$D$70+Revenue!BG48*Assumptions!$E$70+Revenue!BG49*Assumptions!$F$70</f>
        <v>298311.88200936932</v>
      </c>
      <c r="BH8" s="142">
        <f>Revenue!BH47*Assumptions!$D$70+Revenue!BH48*Assumptions!$E$70+Revenue!BH49*Assumptions!$F$70</f>
        <v>305899.43563767924</v>
      </c>
      <c r="BI8" s="142">
        <f>Revenue!BI47*Assumptions!$D$70+Revenue!BI48*Assumptions!$E$70+Revenue!BI49*Assumptions!$F$70</f>
        <v>313468.02038191841</v>
      </c>
      <c r="BJ8" s="142">
        <f>Revenue!BJ47*Assumptions!$D$70+Revenue!BJ48*Assumptions!$E$70+Revenue!BJ49*Assumptions!$F$70</f>
        <v>321017.68366429699</v>
      </c>
      <c r="BK8" s="142">
        <f>Revenue!BK47*Assumptions!$D$70+Revenue!BK48*Assumptions!$E$70+Revenue!BK49*Assumptions!$F$70</f>
        <v>328548.47278846957</v>
      </c>
      <c r="BL8" s="142">
        <f>Revenue!BL47*Assumptions!$D$70+Revenue!BL48*Assumptions!$E$70+Revenue!BL49*Assumptions!$F$70</f>
        <v>336060.43493983173</v>
      </c>
      <c r="BM8" s="142">
        <f>Revenue!BM47*Assumptions!$D$70+Revenue!BM48*Assumptions!$E$70+Revenue!BM49*Assumptions!$F$70</f>
        <v>343553.61718581553</v>
      </c>
      <c r="BN8" s="142">
        <f>Revenue!BN47*Assumptions!$D$70+Revenue!BN48*Assumptions!$E$70+Revenue!BN49*Assumptions!$F$70</f>
        <v>351028.06647618435</v>
      </c>
      <c r="BO8" s="395">
        <f t="shared" ref="BO8:BO13" si="90">SUM(BC8:BN8)</f>
        <v>3715713.9826031299</v>
      </c>
      <c r="BP8" s="142">
        <f>Revenue!BP47*Assumptions!$D$70+Revenue!BP48*Assumptions!$E$70+Revenue!BP49*Assumptions!$F$70</f>
        <v>394332.21260765998</v>
      </c>
      <c r="BQ8" s="142">
        <f>Revenue!BQ47*Assumptions!$D$70+Revenue!BQ48*Assumptions!$E$70+Revenue!BQ49*Assumptions!$F$70</f>
        <v>402513.04874280759</v>
      </c>
      <c r="BR8" s="142">
        <f>Revenue!BR47*Assumptions!$D$70+Revenue!BR48*Assumptions!$E$70+Revenue!BR49*Assumptions!$F$70</f>
        <v>408840.09945428389</v>
      </c>
      <c r="BS8" s="142">
        <f>Revenue!BS47*Assumptions!$D$70+Revenue!BS48*Assumptions!$E$70+Revenue!BS49*Assumptions!$F$70</f>
        <v>415151.33253898146</v>
      </c>
      <c r="BT8" s="142">
        <f>Revenue!BT47*Assumptions!$D$70+Revenue!BT48*Assumptions!$E$70+Revenue!BT49*Assumptions!$F$70</f>
        <v>421446.78754096734</v>
      </c>
      <c r="BU8" s="142">
        <f>Revenue!BU47*Assumptions!$D$70+Revenue!BU48*Assumptions!$E$70+Revenue!BU49*Assumptions!$F$70</f>
        <v>427726.50390544819</v>
      </c>
      <c r="BV8" s="142">
        <f>Revenue!BV47*Assumptions!$D$70+Revenue!BV48*Assumptions!$E$70+Revenue!BV49*Assumptions!$F$70</f>
        <v>433990.52097901795</v>
      </c>
      <c r="BW8" s="142">
        <f>Revenue!BW47*Assumptions!$D$70+Revenue!BW48*Assumptions!$E$70+Revenue!BW49*Assumptions!$F$70</f>
        <v>440238.87800990365</v>
      </c>
      <c r="BX8" s="142">
        <f>Revenue!BX47*Assumptions!$D$70+Revenue!BX48*Assumptions!$E$70+Revenue!BX49*Assumptions!$F$70</f>
        <v>446471.61414821225</v>
      </c>
      <c r="BY8" s="142">
        <f>Revenue!BY47*Assumptions!$D$70+Revenue!BY48*Assumptions!$E$70+Revenue!BY49*Assumptions!$F$70</f>
        <v>452688.76844617503</v>
      </c>
      <c r="BZ8" s="142">
        <f>Revenue!BZ47*Assumptions!$D$70+Revenue!BZ48*Assumptions!$E$70+Revenue!BZ49*Assumptions!$F$70</f>
        <v>458890.37985839293</v>
      </c>
      <c r="CA8" s="142">
        <f>Revenue!CA47*Assumptions!$D$70+Revenue!CA48*Assumptions!$E$70+Revenue!CA49*Assumptions!$F$70</f>
        <v>465076.48724208033</v>
      </c>
      <c r="CB8" s="395">
        <f t="shared" ref="CB8:CB13" si="91">SUM(BP8:CA8)</f>
        <v>5167366.6334739309</v>
      </c>
      <c r="CC8" s="142">
        <f>Revenue!CC47*Assumptions!$D$70+Revenue!CC48*Assumptions!$E$70+Revenue!CC49*Assumptions!$F$70</f>
        <v>518371.84229303931</v>
      </c>
      <c r="CD8" s="142">
        <f>Revenue!CD47*Assumptions!$D$70+Revenue!CD48*Assumptions!$E$70+Revenue!CD49*Assumptions!$F$70</f>
        <v>525142.5793539735</v>
      </c>
      <c r="CE8" s="142">
        <f>Revenue!CE47*Assumptions!$D$70+Revenue!CE48*Assumptions!$E$70+Revenue!CE49*Assumptions!$F$70</f>
        <v>529879.72290558857</v>
      </c>
      <c r="CF8" s="142">
        <f>Revenue!CF47*Assumptions!$D$70+Revenue!CF48*Assumptions!$E$70+Revenue!CF49*Assumptions!$F$70</f>
        <v>534605.02359832451</v>
      </c>
      <c r="CG8" s="142">
        <f>Revenue!CG47*Assumptions!$D$70+Revenue!CG48*Assumptions!$E$70+Revenue!CG49*Assumptions!$F$70</f>
        <v>539318.51103932876</v>
      </c>
      <c r="CH8" s="142">
        <f>Revenue!CH47*Assumptions!$D$70+Revenue!CH48*Assumptions!$E$70+Revenue!CH49*Assumptions!$F$70</f>
        <v>544020.2147617304</v>
      </c>
      <c r="CI8" s="142">
        <f>Revenue!CI47*Assumptions!$D$70+Revenue!CI48*Assumptions!$E$70+Revenue!CI49*Assumptions!$F$70</f>
        <v>548710.16422482615</v>
      </c>
      <c r="CJ8" s="142">
        <f>Revenue!CJ47*Assumptions!$D$70+Revenue!CJ48*Assumptions!$E$70+Revenue!CJ49*Assumptions!$F$70</f>
        <v>553388.38881426409</v>
      </c>
      <c r="CK8" s="142">
        <f>Revenue!CK47*Assumptions!$D$70+Revenue!CK48*Assumptions!$E$70+Revenue!CK49*Assumptions!$F$70</f>
        <v>558054.91784222843</v>
      </c>
      <c r="CL8" s="142">
        <f>Revenue!CL47*Assumptions!$D$70+Revenue!CL48*Assumptions!$E$70+Revenue!CL49*Assumptions!$F$70</f>
        <v>562709.78054762294</v>
      </c>
      <c r="CM8" s="142">
        <f>Revenue!CM47*Assumptions!$D$70+Revenue!CM48*Assumptions!$E$70+Revenue!CM49*Assumptions!$F$70</f>
        <v>567353.00609625375</v>
      </c>
      <c r="CN8" s="142">
        <f>Revenue!CN47*Assumptions!$D$70+Revenue!CN48*Assumptions!$E$70+Revenue!CN49*Assumptions!$F$70</f>
        <v>571984.62358101306</v>
      </c>
      <c r="CO8" s="395">
        <f t="shared" ref="CO8:CO13" si="92">SUM(CC8:CN8)</f>
        <v>6553538.7750581941</v>
      </c>
      <c r="CP8" s="142">
        <f>Revenue!CP47*Assumptions!$D$70+Revenue!CP48*Assumptions!$E$70+Revenue!CP49*Assumptions!$F$70</f>
        <v>634265.12822426681</v>
      </c>
      <c r="CQ8" s="142">
        <f>Revenue!CQ47*Assumptions!$D$70+Revenue!CQ48*Assumptions!$E$70+Revenue!CQ49*Assumptions!$F$70</f>
        <v>639334.46540370607</v>
      </c>
      <c r="CR8" s="142">
        <f>Revenue!CR47*Assumptions!$D$70+Revenue!CR48*Assumptions!$E$70+Revenue!CR49*Assumptions!$F$70</f>
        <v>644391.12924019666</v>
      </c>
      <c r="CS8" s="142">
        <f>Revenue!CS47*Assumptions!$D$70+Revenue!CS48*Assumptions!$E$70+Revenue!CS49*Assumptions!$F$70</f>
        <v>649435.15141709626</v>
      </c>
      <c r="CT8" s="142">
        <f>Revenue!CT47*Assumptions!$D$70+Revenue!CT48*Assumptions!$E$70+Revenue!CT49*Assumptions!$F$70</f>
        <v>654466.56353855354</v>
      </c>
      <c r="CU8" s="142">
        <f>Revenue!CU47*Assumptions!$D$70+Revenue!CU48*Assumptions!$E$70+Revenue!CU49*Assumptions!$F$70</f>
        <v>659485.39712970715</v>
      </c>
      <c r="CV8" s="142">
        <f>Revenue!CV47*Assumptions!$D$70+Revenue!CV48*Assumptions!$E$70+Revenue!CV49*Assumptions!$F$70</f>
        <v>664491.68363688281</v>
      </c>
      <c r="CW8" s="142">
        <f>Revenue!CW47*Assumptions!$D$70+Revenue!CW48*Assumptions!$E$70+Revenue!CW49*Assumptions!$F$70</f>
        <v>669485.45442779071</v>
      </c>
      <c r="CX8" s="142">
        <f>Revenue!CX47*Assumptions!$D$70+Revenue!CX48*Assumptions!$E$70+Revenue!CX49*Assumptions!$F$70</f>
        <v>674466.74079172115</v>
      </c>
      <c r="CY8" s="142">
        <f>Revenue!CY47*Assumptions!$D$70+Revenue!CY48*Assumptions!$E$70+Revenue!CY49*Assumptions!$F$70</f>
        <v>679435.57393974182</v>
      </c>
      <c r="CZ8" s="142">
        <f>Revenue!CZ47*Assumptions!$D$70+Revenue!CZ48*Assumptions!$E$70+Revenue!CZ49*Assumptions!$F$70</f>
        <v>684391.98500489246</v>
      </c>
      <c r="DA8" s="142">
        <f>Revenue!DA47*Assumptions!$D$70+Revenue!DA48*Assumptions!$E$70+Revenue!DA49*Assumptions!$F$70</f>
        <v>689336.00504238019</v>
      </c>
      <c r="DB8" s="395">
        <f t="shared" ref="DB8:DB13" si="93">SUM(CP8:DA8)</f>
        <v>7942985.2777969353</v>
      </c>
    </row>
    <row r="9" spans="2:106" s="28" customFormat="1" outlineLevel="1">
      <c r="B9" s="397" t="str">
        <f>Assumptions!B72</f>
        <v>Licences</v>
      </c>
      <c r="C9" s="142">
        <f>C$29*C35+C$30*C36+C$31*C37</f>
        <v>0</v>
      </c>
      <c r="D9" s="142">
        <f t="shared" ref="D9:N9" si="94">D$29*D35+D$30*D36+D$31*D37</f>
        <v>0</v>
      </c>
      <c r="E9" s="142">
        <f t="shared" si="94"/>
        <v>500</v>
      </c>
      <c r="F9" s="142">
        <f t="shared" si="94"/>
        <v>500</v>
      </c>
      <c r="G9" s="142">
        <f t="shared" si="94"/>
        <v>500</v>
      </c>
      <c r="H9" s="142">
        <f t="shared" si="94"/>
        <v>500</v>
      </c>
      <c r="I9" s="142">
        <f t="shared" si="94"/>
        <v>500</v>
      </c>
      <c r="J9" s="142">
        <f t="shared" si="94"/>
        <v>500</v>
      </c>
      <c r="K9" s="142">
        <f t="shared" si="94"/>
        <v>500</v>
      </c>
      <c r="L9" s="142">
        <f t="shared" si="94"/>
        <v>500</v>
      </c>
      <c r="M9" s="142">
        <f t="shared" si="94"/>
        <v>500</v>
      </c>
      <c r="N9" s="142">
        <f t="shared" si="94"/>
        <v>500</v>
      </c>
      <c r="O9" s="395">
        <f t="shared" si="86"/>
        <v>5000</v>
      </c>
      <c r="P9" s="142">
        <f>P$29*P35+P$30*P36+P$31*P37</f>
        <v>500</v>
      </c>
      <c r="Q9" s="142">
        <f t="shared" ref="Q9:AA9" si="95">Q$29*Q35+Q$30*Q36+Q$31*Q37</f>
        <v>500</v>
      </c>
      <c r="R9" s="142">
        <f t="shared" si="95"/>
        <v>510</v>
      </c>
      <c r="S9" s="142">
        <f t="shared" si="95"/>
        <v>510</v>
      </c>
      <c r="T9" s="142">
        <f t="shared" si="95"/>
        <v>510</v>
      </c>
      <c r="U9" s="142">
        <f t="shared" si="95"/>
        <v>510</v>
      </c>
      <c r="V9" s="142">
        <f t="shared" si="95"/>
        <v>1000</v>
      </c>
      <c r="W9" s="142">
        <f t="shared" si="95"/>
        <v>1000</v>
      </c>
      <c r="X9" s="142">
        <f t="shared" si="95"/>
        <v>1000</v>
      </c>
      <c r="Y9" s="142">
        <f t="shared" si="95"/>
        <v>1000</v>
      </c>
      <c r="Z9" s="142">
        <f t="shared" si="95"/>
        <v>1000</v>
      </c>
      <c r="AA9" s="142">
        <f t="shared" si="95"/>
        <v>1000</v>
      </c>
      <c r="AB9" s="395">
        <f t="shared" si="87"/>
        <v>9040</v>
      </c>
      <c r="AC9" s="142">
        <f>AC$29*AC35+AC$30*AC36+AC$31*AC37</f>
        <v>1000</v>
      </c>
      <c r="AD9" s="142">
        <f t="shared" ref="AD9:AN9" si="96">AD$29*AD35+AD$30*AD36+AD$31*AD37</f>
        <v>1000</v>
      </c>
      <c r="AE9" s="142">
        <f t="shared" si="96"/>
        <v>1000</v>
      </c>
      <c r="AF9" s="142">
        <f t="shared" si="96"/>
        <v>1000</v>
      </c>
      <c r="AG9" s="142">
        <f t="shared" si="96"/>
        <v>1000</v>
      </c>
      <c r="AH9" s="142">
        <f t="shared" si="96"/>
        <v>1000</v>
      </c>
      <c r="AI9" s="142">
        <f t="shared" si="96"/>
        <v>1020</v>
      </c>
      <c r="AJ9" s="142">
        <f t="shared" si="96"/>
        <v>1020</v>
      </c>
      <c r="AK9" s="142">
        <f t="shared" si="96"/>
        <v>1020</v>
      </c>
      <c r="AL9" s="142">
        <f t="shared" si="96"/>
        <v>1020</v>
      </c>
      <c r="AM9" s="142">
        <f t="shared" si="96"/>
        <v>1020</v>
      </c>
      <c r="AN9" s="142">
        <f t="shared" si="96"/>
        <v>1020</v>
      </c>
      <c r="AO9" s="395">
        <f t="shared" si="88"/>
        <v>12120</v>
      </c>
      <c r="AP9" s="142">
        <f>AP$29*AP35+AP$30*AP36+AP$31*AP37</f>
        <v>1020</v>
      </c>
      <c r="AQ9" s="142">
        <f t="shared" ref="AQ9:BA9" si="97">AQ$29*AQ35+AQ$30*AQ36+AQ$31*AQ37</f>
        <v>1020</v>
      </c>
      <c r="AR9" s="142">
        <f t="shared" si="97"/>
        <v>1020</v>
      </c>
      <c r="AS9" s="142">
        <f t="shared" si="97"/>
        <v>1020</v>
      </c>
      <c r="AT9" s="142">
        <f t="shared" si="97"/>
        <v>1020</v>
      </c>
      <c r="AU9" s="142">
        <f t="shared" si="97"/>
        <v>1020</v>
      </c>
      <c r="AV9" s="142">
        <f t="shared" si="97"/>
        <v>1040.4000000000001</v>
      </c>
      <c r="AW9" s="142">
        <f t="shared" si="97"/>
        <v>1040.4000000000001</v>
      </c>
      <c r="AX9" s="142">
        <f t="shared" si="97"/>
        <v>1040.4000000000001</v>
      </c>
      <c r="AY9" s="142">
        <f t="shared" si="97"/>
        <v>1040.4000000000001</v>
      </c>
      <c r="AZ9" s="142">
        <f t="shared" si="97"/>
        <v>1040.4000000000001</v>
      </c>
      <c r="BA9" s="142">
        <f t="shared" si="97"/>
        <v>1040.4000000000001</v>
      </c>
      <c r="BB9" s="395">
        <f t="shared" si="89"/>
        <v>12362.399999999998</v>
      </c>
      <c r="BC9" s="142">
        <f>BC$29*BC35+BC$30*BC36+BC$31*BC37</f>
        <v>6000</v>
      </c>
      <c r="BD9" s="142">
        <f t="shared" ref="BD9:BN9" si="98">BD$29*BD35+BD$30*BD36+BD$31*BD37</f>
        <v>6000</v>
      </c>
      <c r="BE9" s="142">
        <f t="shared" si="98"/>
        <v>6000</v>
      </c>
      <c r="BF9" s="142">
        <f t="shared" si="98"/>
        <v>6000</v>
      </c>
      <c r="BG9" s="142">
        <f t="shared" si="98"/>
        <v>6000</v>
      </c>
      <c r="BH9" s="142">
        <f t="shared" si="98"/>
        <v>6000</v>
      </c>
      <c r="BI9" s="142">
        <f t="shared" si="98"/>
        <v>6000</v>
      </c>
      <c r="BJ9" s="142">
        <f t="shared" si="98"/>
        <v>6000</v>
      </c>
      <c r="BK9" s="142">
        <f t="shared" si="98"/>
        <v>6000</v>
      </c>
      <c r="BL9" s="142">
        <f t="shared" si="98"/>
        <v>6000</v>
      </c>
      <c r="BM9" s="142">
        <f t="shared" si="98"/>
        <v>6000</v>
      </c>
      <c r="BN9" s="142">
        <f t="shared" si="98"/>
        <v>6000</v>
      </c>
      <c r="BO9" s="395">
        <f t="shared" si="90"/>
        <v>72000</v>
      </c>
      <c r="BP9" s="142">
        <f>BP$29*BP35+BP$30*BP36+BP$31*BP37</f>
        <v>6120</v>
      </c>
      <c r="BQ9" s="142">
        <f t="shared" ref="BQ9:CA9" si="99">BQ$29*BQ35+BQ$30*BQ36+BQ$31*BQ37</f>
        <v>6120</v>
      </c>
      <c r="BR9" s="142">
        <f t="shared" si="99"/>
        <v>6120</v>
      </c>
      <c r="BS9" s="142">
        <f t="shared" si="99"/>
        <v>6120</v>
      </c>
      <c r="BT9" s="142">
        <f t="shared" si="99"/>
        <v>6120</v>
      </c>
      <c r="BU9" s="142">
        <f t="shared" si="99"/>
        <v>6120</v>
      </c>
      <c r="BV9" s="142">
        <f t="shared" si="99"/>
        <v>6120</v>
      </c>
      <c r="BW9" s="142">
        <f t="shared" si="99"/>
        <v>6120</v>
      </c>
      <c r="BX9" s="142">
        <f t="shared" si="99"/>
        <v>6120</v>
      </c>
      <c r="BY9" s="142">
        <f t="shared" si="99"/>
        <v>6120</v>
      </c>
      <c r="BZ9" s="142">
        <f t="shared" si="99"/>
        <v>6120</v>
      </c>
      <c r="CA9" s="142">
        <f t="shared" si="99"/>
        <v>6120</v>
      </c>
      <c r="CB9" s="395">
        <f t="shared" si="91"/>
        <v>73440</v>
      </c>
      <c r="CC9" s="142">
        <f>CC$29*CC35+CC$30*CC36+CC$31*CC37</f>
        <v>6242.4</v>
      </c>
      <c r="CD9" s="142">
        <f t="shared" ref="CD9:CN9" si="100">CD$29*CD35+CD$30*CD36+CD$31*CD37</f>
        <v>6242.4</v>
      </c>
      <c r="CE9" s="142">
        <f t="shared" si="100"/>
        <v>6242.4</v>
      </c>
      <c r="CF9" s="142">
        <f t="shared" si="100"/>
        <v>6242.4</v>
      </c>
      <c r="CG9" s="142">
        <f t="shared" si="100"/>
        <v>6242.4</v>
      </c>
      <c r="CH9" s="142">
        <f t="shared" si="100"/>
        <v>6242.4</v>
      </c>
      <c r="CI9" s="142">
        <f t="shared" si="100"/>
        <v>6242.4</v>
      </c>
      <c r="CJ9" s="142">
        <f t="shared" si="100"/>
        <v>6242.4</v>
      </c>
      <c r="CK9" s="142">
        <f t="shared" si="100"/>
        <v>6242.4</v>
      </c>
      <c r="CL9" s="142">
        <f t="shared" si="100"/>
        <v>6242.4</v>
      </c>
      <c r="CM9" s="142">
        <f t="shared" si="100"/>
        <v>6242.4</v>
      </c>
      <c r="CN9" s="142">
        <f t="shared" si="100"/>
        <v>6242.4</v>
      </c>
      <c r="CO9" s="395">
        <f t="shared" si="92"/>
        <v>74908.800000000003</v>
      </c>
      <c r="CP9" s="142">
        <f>CP$29*CP35+CP$30*CP36+CP$31*CP37</f>
        <v>6367.2479999999996</v>
      </c>
      <c r="CQ9" s="142">
        <f t="shared" ref="CQ9:DA9" si="101">CQ$29*CQ35+CQ$30*CQ36+CQ$31*CQ37</f>
        <v>6367.2479999999996</v>
      </c>
      <c r="CR9" s="142">
        <f t="shared" si="101"/>
        <v>6367.2479999999996</v>
      </c>
      <c r="CS9" s="142">
        <f t="shared" si="101"/>
        <v>6367.2479999999996</v>
      </c>
      <c r="CT9" s="142">
        <f t="shared" si="101"/>
        <v>6367.2479999999996</v>
      </c>
      <c r="CU9" s="142">
        <f t="shared" si="101"/>
        <v>6367.2479999999996</v>
      </c>
      <c r="CV9" s="142">
        <f t="shared" si="101"/>
        <v>6367.2479999999996</v>
      </c>
      <c r="CW9" s="142">
        <f t="shared" si="101"/>
        <v>6367.2479999999996</v>
      </c>
      <c r="CX9" s="142">
        <f t="shared" si="101"/>
        <v>6367.2479999999996</v>
      </c>
      <c r="CY9" s="142">
        <f t="shared" si="101"/>
        <v>6367.2479999999996</v>
      </c>
      <c r="CZ9" s="142">
        <f t="shared" si="101"/>
        <v>6367.2479999999996</v>
      </c>
      <c r="DA9" s="142">
        <f t="shared" si="101"/>
        <v>6367.2479999999996</v>
      </c>
      <c r="DB9" s="395">
        <f t="shared" si="93"/>
        <v>76406.975999999995</v>
      </c>
    </row>
    <row r="10" spans="2:106" s="28" customFormat="1" outlineLevel="1">
      <c r="B10" s="397" t="str">
        <f>Assumptions!B73</f>
        <v>IT support</v>
      </c>
      <c r="C10" s="142">
        <f>C$29*C41+C$30*C42+C$31*C43</f>
        <v>0</v>
      </c>
      <c r="D10" s="142">
        <f t="shared" ref="D10:N10" si="102">D$29*D41+D$30*D42+D$31*D43</f>
        <v>0</v>
      </c>
      <c r="E10" s="142">
        <f t="shared" si="102"/>
        <v>2000</v>
      </c>
      <c r="F10" s="142">
        <f t="shared" si="102"/>
        <v>2000</v>
      </c>
      <c r="G10" s="142">
        <f t="shared" si="102"/>
        <v>2000</v>
      </c>
      <c r="H10" s="142">
        <f t="shared" si="102"/>
        <v>2000</v>
      </c>
      <c r="I10" s="142">
        <f t="shared" si="102"/>
        <v>2000</v>
      </c>
      <c r="J10" s="142">
        <f t="shared" si="102"/>
        <v>2000</v>
      </c>
      <c r="K10" s="142">
        <f t="shared" si="102"/>
        <v>2000</v>
      </c>
      <c r="L10" s="142">
        <f t="shared" si="102"/>
        <v>2000</v>
      </c>
      <c r="M10" s="142">
        <f t="shared" si="102"/>
        <v>2000</v>
      </c>
      <c r="N10" s="142">
        <f t="shared" si="102"/>
        <v>2000</v>
      </c>
      <c r="O10" s="395">
        <f t="shared" si="86"/>
        <v>20000</v>
      </c>
      <c r="P10" s="142">
        <f>P$29*P41+P$30*P42+P$31*P43</f>
        <v>2000</v>
      </c>
      <c r="Q10" s="142">
        <f t="shared" ref="Q10:AA10" si="103">Q$29*Q41+Q$30*Q42+Q$31*Q43</f>
        <v>2000</v>
      </c>
      <c r="R10" s="142">
        <f t="shared" si="103"/>
        <v>2040</v>
      </c>
      <c r="S10" s="142">
        <f t="shared" si="103"/>
        <v>2040</v>
      </c>
      <c r="T10" s="142">
        <f t="shared" si="103"/>
        <v>2040</v>
      </c>
      <c r="U10" s="142">
        <f t="shared" si="103"/>
        <v>2040</v>
      </c>
      <c r="V10" s="142">
        <f t="shared" si="103"/>
        <v>3000</v>
      </c>
      <c r="W10" s="142">
        <f t="shared" si="103"/>
        <v>3000</v>
      </c>
      <c r="X10" s="142">
        <f t="shared" si="103"/>
        <v>3000</v>
      </c>
      <c r="Y10" s="142">
        <f t="shared" si="103"/>
        <v>3000</v>
      </c>
      <c r="Z10" s="142">
        <f t="shared" si="103"/>
        <v>3000</v>
      </c>
      <c r="AA10" s="142">
        <f t="shared" si="103"/>
        <v>3000</v>
      </c>
      <c r="AB10" s="395">
        <f t="shared" si="87"/>
        <v>30160</v>
      </c>
      <c r="AC10" s="142">
        <f>AC$29*AC41+AC$30*AC42+AC$31*AC43</f>
        <v>3000</v>
      </c>
      <c r="AD10" s="142">
        <f t="shared" ref="AD10:AN10" si="104">AD$29*AD41+AD$30*AD42+AD$31*AD43</f>
        <v>3000</v>
      </c>
      <c r="AE10" s="142">
        <f t="shared" si="104"/>
        <v>3000</v>
      </c>
      <c r="AF10" s="142">
        <f t="shared" si="104"/>
        <v>3000</v>
      </c>
      <c r="AG10" s="142">
        <f t="shared" si="104"/>
        <v>3000</v>
      </c>
      <c r="AH10" s="142">
        <f t="shared" si="104"/>
        <v>3000</v>
      </c>
      <c r="AI10" s="142">
        <f t="shared" si="104"/>
        <v>3060</v>
      </c>
      <c r="AJ10" s="142">
        <f t="shared" si="104"/>
        <v>3060</v>
      </c>
      <c r="AK10" s="142">
        <f t="shared" si="104"/>
        <v>3060</v>
      </c>
      <c r="AL10" s="142">
        <f t="shared" si="104"/>
        <v>3060</v>
      </c>
      <c r="AM10" s="142">
        <f t="shared" si="104"/>
        <v>3060</v>
      </c>
      <c r="AN10" s="142">
        <f t="shared" si="104"/>
        <v>3060</v>
      </c>
      <c r="AO10" s="395">
        <f t="shared" si="88"/>
        <v>36360</v>
      </c>
      <c r="AP10" s="142">
        <f>AP$29*AP41+AP$30*AP42+AP$31*AP43</f>
        <v>3060</v>
      </c>
      <c r="AQ10" s="142">
        <f t="shared" ref="AQ10:BA10" si="105">AQ$29*AQ41+AQ$30*AQ42+AQ$31*AQ43</f>
        <v>3060</v>
      </c>
      <c r="AR10" s="142">
        <f t="shared" si="105"/>
        <v>3060</v>
      </c>
      <c r="AS10" s="142">
        <f t="shared" si="105"/>
        <v>3060</v>
      </c>
      <c r="AT10" s="142">
        <f t="shared" si="105"/>
        <v>3060</v>
      </c>
      <c r="AU10" s="142">
        <f t="shared" si="105"/>
        <v>3060</v>
      </c>
      <c r="AV10" s="142">
        <f t="shared" si="105"/>
        <v>3121.2</v>
      </c>
      <c r="AW10" s="142">
        <f t="shared" si="105"/>
        <v>3121.2</v>
      </c>
      <c r="AX10" s="142">
        <f t="shared" si="105"/>
        <v>3121.2</v>
      </c>
      <c r="AY10" s="142">
        <f t="shared" si="105"/>
        <v>3121.2</v>
      </c>
      <c r="AZ10" s="142">
        <f t="shared" si="105"/>
        <v>3121.2</v>
      </c>
      <c r="BA10" s="142">
        <f t="shared" si="105"/>
        <v>3121.2</v>
      </c>
      <c r="BB10" s="395">
        <f t="shared" si="89"/>
        <v>37087.199999999997</v>
      </c>
      <c r="BC10" s="142">
        <f>BC$29*BC41+BC$30*BC42+BC$31*BC43</f>
        <v>10000</v>
      </c>
      <c r="BD10" s="142">
        <f t="shared" ref="BD10:BN10" si="106">BD$29*BD41+BD$30*BD42+BD$31*BD43</f>
        <v>10000</v>
      </c>
      <c r="BE10" s="142">
        <f t="shared" si="106"/>
        <v>10000</v>
      </c>
      <c r="BF10" s="142">
        <f t="shared" si="106"/>
        <v>10000</v>
      </c>
      <c r="BG10" s="142">
        <f t="shared" si="106"/>
        <v>10000</v>
      </c>
      <c r="BH10" s="142">
        <f t="shared" si="106"/>
        <v>10000</v>
      </c>
      <c r="BI10" s="142">
        <f t="shared" si="106"/>
        <v>10000</v>
      </c>
      <c r="BJ10" s="142">
        <f t="shared" si="106"/>
        <v>10000</v>
      </c>
      <c r="BK10" s="142">
        <f t="shared" si="106"/>
        <v>10000</v>
      </c>
      <c r="BL10" s="142">
        <f t="shared" si="106"/>
        <v>10000</v>
      </c>
      <c r="BM10" s="142">
        <f t="shared" si="106"/>
        <v>10000</v>
      </c>
      <c r="BN10" s="142">
        <f t="shared" si="106"/>
        <v>10000</v>
      </c>
      <c r="BO10" s="395">
        <f t="shared" si="90"/>
        <v>120000</v>
      </c>
      <c r="BP10" s="142">
        <f>BP$29*BP41+BP$30*BP42+BP$31*BP43</f>
        <v>10200</v>
      </c>
      <c r="BQ10" s="142">
        <f t="shared" ref="BQ10:CA10" si="107">BQ$29*BQ41+BQ$30*BQ42+BQ$31*BQ43</f>
        <v>10200</v>
      </c>
      <c r="BR10" s="142">
        <f t="shared" si="107"/>
        <v>10200</v>
      </c>
      <c r="BS10" s="142">
        <f t="shared" si="107"/>
        <v>10200</v>
      </c>
      <c r="BT10" s="142">
        <f t="shared" si="107"/>
        <v>10200</v>
      </c>
      <c r="BU10" s="142">
        <f t="shared" si="107"/>
        <v>10200</v>
      </c>
      <c r="BV10" s="142">
        <f t="shared" si="107"/>
        <v>10200</v>
      </c>
      <c r="BW10" s="142">
        <f t="shared" si="107"/>
        <v>10200</v>
      </c>
      <c r="BX10" s="142">
        <f t="shared" si="107"/>
        <v>10200</v>
      </c>
      <c r="BY10" s="142">
        <f t="shared" si="107"/>
        <v>10200</v>
      </c>
      <c r="BZ10" s="142">
        <f t="shared" si="107"/>
        <v>10200</v>
      </c>
      <c r="CA10" s="142">
        <f t="shared" si="107"/>
        <v>10200</v>
      </c>
      <c r="CB10" s="395">
        <f t="shared" si="91"/>
        <v>122400</v>
      </c>
      <c r="CC10" s="142">
        <f>CC$29*CC41+CC$30*CC42+CC$31*CC43</f>
        <v>10404</v>
      </c>
      <c r="CD10" s="142">
        <f t="shared" ref="CD10:CN10" si="108">CD$29*CD41+CD$30*CD42+CD$31*CD43</f>
        <v>10404</v>
      </c>
      <c r="CE10" s="142">
        <f t="shared" si="108"/>
        <v>10404</v>
      </c>
      <c r="CF10" s="142">
        <f t="shared" si="108"/>
        <v>10404</v>
      </c>
      <c r="CG10" s="142">
        <f t="shared" si="108"/>
        <v>10404</v>
      </c>
      <c r="CH10" s="142">
        <f t="shared" si="108"/>
        <v>10404</v>
      </c>
      <c r="CI10" s="142">
        <f t="shared" si="108"/>
        <v>10404</v>
      </c>
      <c r="CJ10" s="142">
        <f t="shared" si="108"/>
        <v>10404</v>
      </c>
      <c r="CK10" s="142">
        <f t="shared" si="108"/>
        <v>10404</v>
      </c>
      <c r="CL10" s="142">
        <f t="shared" si="108"/>
        <v>10404</v>
      </c>
      <c r="CM10" s="142">
        <f t="shared" si="108"/>
        <v>10404</v>
      </c>
      <c r="CN10" s="142">
        <f t="shared" si="108"/>
        <v>10404</v>
      </c>
      <c r="CO10" s="395">
        <f t="shared" si="92"/>
        <v>124848</v>
      </c>
      <c r="CP10" s="142">
        <f>CP$29*CP41+CP$30*CP42+CP$31*CP43</f>
        <v>10612.08</v>
      </c>
      <c r="CQ10" s="142">
        <f t="shared" ref="CQ10:DA10" si="109">CQ$29*CQ41+CQ$30*CQ42+CQ$31*CQ43</f>
        <v>10612.08</v>
      </c>
      <c r="CR10" s="142">
        <f t="shared" si="109"/>
        <v>10612.08</v>
      </c>
      <c r="CS10" s="142">
        <f t="shared" si="109"/>
        <v>10612.08</v>
      </c>
      <c r="CT10" s="142">
        <f t="shared" si="109"/>
        <v>10612.08</v>
      </c>
      <c r="CU10" s="142">
        <f t="shared" si="109"/>
        <v>10612.08</v>
      </c>
      <c r="CV10" s="142">
        <f t="shared" si="109"/>
        <v>10612.08</v>
      </c>
      <c r="CW10" s="142">
        <f t="shared" si="109"/>
        <v>10612.08</v>
      </c>
      <c r="CX10" s="142">
        <f t="shared" si="109"/>
        <v>10612.08</v>
      </c>
      <c r="CY10" s="142">
        <f t="shared" si="109"/>
        <v>10612.08</v>
      </c>
      <c r="CZ10" s="142">
        <f t="shared" si="109"/>
        <v>10612.08</v>
      </c>
      <c r="DA10" s="142">
        <f t="shared" si="109"/>
        <v>10612.08</v>
      </c>
      <c r="DB10" s="395">
        <f t="shared" si="93"/>
        <v>127344.96000000001</v>
      </c>
    </row>
    <row r="11" spans="2:106" s="28" customFormat="1" outlineLevel="1">
      <c r="B11" s="397" t="str">
        <f>Assumptions!B74</f>
        <v>Other Opex 1</v>
      </c>
      <c r="C11" s="142">
        <f>C$29*C47+C$30*C48+C$31*C49</f>
        <v>0</v>
      </c>
      <c r="D11" s="142">
        <f t="shared" ref="D11:N11" si="110">D$29*D47+D$30*D48+D$31*D49</f>
        <v>0</v>
      </c>
      <c r="E11" s="142">
        <f t="shared" si="110"/>
        <v>0</v>
      </c>
      <c r="F11" s="142">
        <f t="shared" si="110"/>
        <v>0</v>
      </c>
      <c r="G11" s="142">
        <f t="shared" si="110"/>
        <v>0</v>
      </c>
      <c r="H11" s="142">
        <f t="shared" si="110"/>
        <v>0</v>
      </c>
      <c r="I11" s="142">
        <f t="shared" si="110"/>
        <v>0</v>
      </c>
      <c r="J11" s="142">
        <f t="shared" si="110"/>
        <v>0</v>
      </c>
      <c r="K11" s="142">
        <f t="shared" si="110"/>
        <v>0</v>
      </c>
      <c r="L11" s="142">
        <f t="shared" si="110"/>
        <v>0</v>
      </c>
      <c r="M11" s="142">
        <f t="shared" si="110"/>
        <v>0</v>
      </c>
      <c r="N11" s="142">
        <f t="shared" si="110"/>
        <v>0</v>
      </c>
      <c r="O11" s="395">
        <f t="shared" si="86"/>
        <v>0</v>
      </c>
      <c r="P11" s="142">
        <f>P$29*P47+P$30*P48+P$31*P49</f>
        <v>0</v>
      </c>
      <c r="Q11" s="142">
        <f t="shared" ref="Q11:AA11" si="111">Q$29*Q47+Q$30*Q48+Q$31*Q49</f>
        <v>0</v>
      </c>
      <c r="R11" s="142">
        <f t="shared" si="111"/>
        <v>0</v>
      </c>
      <c r="S11" s="142">
        <f t="shared" si="111"/>
        <v>0</v>
      </c>
      <c r="T11" s="142">
        <f t="shared" si="111"/>
        <v>0</v>
      </c>
      <c r="U11" s="142">
        <f t="shared" si="111"/>
        <v>0</v>
      </c>
      <c r="V11" s="142">
        <f t="shared" si="111"/>
        <v>0</v>
      </c>
      <c r="W11" s="142">
        <f t="shared" si="111"/>
        <v>0</v>
      </c>
      <c r="X11" s="142">
        <f t="shared" si="111"/>
        <v>0</v>
      </c>
      <c r="Y11" s="142">
        <f t="shared" si="111"/>
        <v>0</v>
      </c>
      <c r="Z11" s="142">
        <f t="shared" si="111"/>
        <v>0</v>
      </c>
      <c r="AA11" s="142">
        <f t="shared" si="111"/>
        <v>0</v>
      </c>
      <c r="AB11" s="395">
        <f t="shared" si="87"/>
        <v>0</v>
      </c>
      <c r="AC11" s="142">
        <f>AC$29*AC47+AC$30*AC48+AC$31*AC49</f>
        <v>0</v>
      </c>
      <c r="AD11" s="142">
        <f t="shared" ref="AD11:AN11" si="112">AD$29*AD47+AD$30*AD48+AD$31*AD49</f>
        <v>0</v>
      </c>
      <c r="AE11" s="142">
        <f t="shared" si="112"/>
        <v>0</v>
      </c>
      <c r="AF11" s="142">
        <f t="shared" si="112"/>
        <v>0</v>
      </c>
      <c r="AG11" s="142">
        <f t="shared" si="112"/>
        <v>0</v>
      </c>
      <c r="AH11" s="142">
        <f t="shared" si="112"/>
        <v>0</v>
      </c>
      <c r="AI11" s="142">
        <f t="shared" si="112"/>
        <v>0</v>
      </c>
      <c r="AJ11" s="142">
        <f t="shared" si="112"/>
        <v>0</v>
      </c>
      <c r="AK11" s="142">
        <f t="shared" si="112"/>
        <v>0</v>
      </c>
      <c r="AL11" s="142">
        <f t="shared" si="112"/>
        <v>0</v>
      </c>
      <c r="AM11" s="142">
        <f t="shared" si="112"/>
        <v>0</v>
      </c>
      <c r="AN11" s="142">
        <f t="shared" si="112"/>
        <v>0</v>
      </c>
      <c r="AO11" s="395">
        <f t="shared" si="88"/>
        <v>0</v>
      </c>
      <c r="AP11" s="142">
        <f>AP$29*AP47+AP$30*AP48+AP$31*AP49</f>
        <v>0</v>
      </c>
      <c r="AQ11" s="142">
        <f t="shared" ref="AQ11:BA11" si="113">AQ$29*AQ47+AQ$30*AQ48+AQ$31*AQ49</f>
        <v>0</v>
      </c>
      <c r="AR11" s="142">
        <f t="shared" si="113"/>
        <v>0</v>
      </c>
      <c r="AS11" s="142">
        <f t="shared" si="113"/>
        <v>0</v>
      </c>
      <c r="AT11" s="142">
        <f t="shared" si="113"/>
        <v>0</v>
      </c>
      <c r="AU11" s="142">
        <f t="shared" si="113"/>
        <v>0</v>
      </c>
      <c r="AV11" s="142">
        <f t="shared" si="113"/>
        <v>0</v>
      </c>
      <c r="AW11" s="142">
        <f t="shared" si="113"/>
        <v>0</v>
      </c>
      <c r="AX11" s="142">
        <f t="shared" si="113"/>
        <v>0</v>
      </c>
      <c r="AY11" s="142">
        <f t="shared" si="113"/>
        <v>0</v>
      </c>
      <c r="AZ11" s="142">
        <f t="shared" si="113"/>
        <v>0</v>
      </c>
      <c r="BA11" s="142">
        <f t="shared" si="113"/>
        <v>0</v>
      </c>
      <c r="BB11" s="395">
        <f t="shared" si="89"/>
        <v>0</v>
      </c>
      <c r="BC11" s="142">
        <f>BC$29*BC47+BC$30*BC48+BC$31*BC49</f>
        <v>0</v>
      </c>
      <c r="BD11" s="142">
        <f t="shared" ref="BD11:BN11" si="114">BD$29*BD47+BD$30*BD48+BD$31*BD49</f>
        <v>0</v>
      </c>
      <c r="BE11" s="142">
        <f t="shared" si="114"/>
        <v>0</v>
      </c>
      <c r="BF11" s="142">
        <f t="shared" si="114"/>
        <v>0</v>
      </c>
      <c r="BG11" s="142">
        <f t="shared" si="114"/>
        <v>0</v>
      </c>
      <c r="BH11" s="142">
        <f t="shared" si="114"/>
        <v>0</v>
      </c>
      <c r="BI11" s="142">
        <f t="shared" si="114"/>
        <v>0</v>
      </c>
      <c r="BJ11" s="142">
        <f t="shared" si="114"/>
        <v>0</v>
      </c>
      <c r="BK11" s="142">
        <f t="shared" si="114"/>
        <v>0</v>
      </c>
      <c r="BL11" s="142">
        <f t="shared" si="114"/>
        <v>0</v>
      </c>
      <c r="BM11" s="142">
        <f t="shared" si="114"/>
        <v>0</v>
      </c>
      <c r="BN11" s="142">
        <f t="shared" si="114"/>
        <v>0</v>
      </c>
      <c r="BO11" s="395">
        <f t="shared" si="90"/>
        <v>0</v>
      </c>
      <c r="BP11" s="142">
        <f>BP$29*BP47+BP$30*BP48+BP$31*BP49</f>
        <v>0</v>
      </c>
      <c r="BQ11" s="142">
        <f t="shared" ref="BQ11:CA11" si="115">BQ$29*BQ47+BQ$30*BQ48+BQ$31*BQ49</f>
        <v>0</v>
      </c>
      <c r="BR11" s="142">
        <f t="shared" si="115"/>
        <v>0</v>
      </c>
      <c r="BS11" s="142">
        <f t="shared" si="115"/>
        <v>0</v>
      </c>
      <c r="BT11" s="142">
        <f t="shared" si="115"/>
        <v>0</v>
      </c>
      <c r="BU11" s="142">
        <f t="shared" si="115"/>
        <v>0</v>
      </c>
      <c r="BV11" s="142">
        <f t="shared" si="115"/>
        <v>0</v>
      </c>
      <c r="BW11" s="142">
        <f t="shared" si="115"/>
        <v>0</v>
      </c>
      <c r="BX11" s="142">
        <f t="shared" si="115"/>
        <v>0</v>
      </c>
      <c r="BY11" s="142">
        <f t="shared" si="115"/>
        <v>0</v>
      </c>
      <c r="BZ11" s="142">
        <f t="shared" si="115"/>
        <v>0</v>
      </c>
      <c r="CA11" s="142">
        <f t="shared" si="115"/>
        <v>0</v>
      </c>
      <c r="CB11" s="395">
        <f t="shared" si="91"/>
        <v>0</v>
      </c>
      <c r="CC11" s="142">
        <f>CC$29*CC47+CC$30*CC48+CC$31*CC49</f>
        <v>0</v>
      </c>
      <c r="CD11" s="142">
        <f t="shared" ref="CD11:CN11" si="116">CD$29*CD47+CD$30*CD48+CD$31*CD49</f>
        <v>0</v>
      </c>
      <c r="CE11" s="142">
        <f t="shared" si="116"/>
        <v>0</v>
      </c>
      <c r="CF11" s="142">
        <f t="shared" si="116"/>
        <v>0</v>
      </c>
      <c r="CG11" s="142">
        <f t="shared" si="116"/>
        <v>0</v>
      </c>
      <c r="CH11" s="142">
        <f t="shared" si="116"/>
        <v>0</v>
      </c>
      <c r="CI11" s="142">
        <f t="shared" si="116"/>
        <v>0</v>
      </c>
      <c r="CJ11" s="142">
        <f t="shared" si="116"/>
        <v>0</v>
      </c>
      <c r="CK11" s="142">
        <f t="shared" si="116"/>
        <v>0</v>
      </c>
      <c r="CL11" s="142">
        <f t="shared" si="116"/>
        <v>0</v>
      </c>
      <c r="CM11" s="142">
        <f t="shared" si="116"/>
        <v>0</v>
      </c>
      <c r="CN11" s="142">
        <f t="shared" si="116"/>
        <v>0</v>
      </c>
      <c r="CO11" s="395">
        <f t="shared" si="92"/>
        <v>0</v>
      </c>
      <c r="CP11" s="142">
        <f>CP$29*CP47+CP$30*CP48+CP$31*CP49</f>
        <v>0</v>
      </c>
      <c r="CQ11" s="142">
        <f t="shared" ref="CQ11:DA11" si="117">CQ$29*CQ47+CQ$30*CQ48+CQ$31*CQ49</f>
        <v>0</v>
      </c>
      <c r="CR11" s="142">
        <f t="shared" si="117"/>
        <v>0</v>
      </c>
      <c r="CS11" s="142">
        <f t="shared" si="117"/>
        <v>0</v>
      </c>
      <c r="CT11" s="142">
        <f t="shared" si="117"/>
        <v>0</v>
      </c>
      <c r="CU11" s="142">
        <f t="shared" si="117"/>
        <v>0</v>
      </c>
      <c r="CV11" s="142">
        <f t="shared" si="117"/>
        <v>0</v>
      </c>
      <c r="CW11" s="142">
        <f t="shared" si="117"/>
        <v>0</v>
      </c>
      <c r="CX11" s="142">
        <f t="shared" si="117"/>
        <v>0</v>
      </c>
      <c r="CY11" s="142">
        <f t="shared" si="117"/>
        <v>0</v>
      </c>
      <c r="CZ11" s="142">
        <f t="shared" si="117"/>
        <v>0</v>
      </c>
      <c r="DA11" s="142">
        <f t="shared" si="117"/>
        <v>0</v>
      </c>
      <c r="DB11" s="395">
        <f t="shared" si="93"/>
        <v>0</v>
      </c>
    </row>
    <row r="12" spans="2:106" s="28" customFormat="1" outlineLevel="1">
      <c r="B12" s="397" t="str">
        <f>Assumptions!B75</f>
        <v>Other Opex 2</v>
      </c>
      <c r="C12" s="142">
        <f>C$29*C53+C$30*C54+C$31*C55</f>
        <v>0</v>
      </c>
      <c r="D12" s="142">
        <f t="shared" ref="D12:N12" si="118">D$29*D53+D$30*D54+D$31*D55</f>
        <v>0</v>
      </c>
      <c r="E12" s="142">
        <f t="shared" si="118"/>
        <v>0</v>
      </c>
      <c r="F12" s="142">
        <f t="shared" si="118"/>
        <v>0</v>
      </c>
      <c r="G12" s="142">
        <f t="shared" si="118"/>
        <v>0</v>
      </c>
      <c r="H12" s="142">
        <f t="shared" si="118"/>
        <v>0</v>
      </c>
      <c r="I12" s="142">
        <f t="shared" si="118"/>
        <v>0</v>
      </c>
      <c r="J12" s="142">
        <f t="shared" si="118"/>
        <v>0</v>
      </c>
      <c r="K12" s="142">
        <f t="shared" si="118"/>
        <v>0</v>
      </c>
      <c r="L12" s="142">
        <f t="shared" si="118"/>
        <v>0</v>
      </c>
      <c r="M12" s="142">
        <f t="shared" si="118"/>
        <v>0</v>
      </c>
      <c r="N12" s="142">
        <f t="shared" si="118"/>
        <v>0</v>
      </c>
      <c r="O12" s="395">
        <f t="shared" si="86"/>
        <v>0</v>
      </c>
      <c r="P12" s="142">
        <f>P$29*P53+P$30*P54+P$31*P55</f>
        <v>0</v>
      </c>
      <c r="Q12" s="142">
        <f t="shared" ref="Q12:AA12" si="119">Q$29*Q53+Q$30*Q54+Q$31*Q55</f>
        <v>0</v>
      </c>
      <c r="R12" s="142">
        <f t="shared" si="119"/>
        <v>0</v>
      </c>
      <c r="S12" s="142">
        <f t="shared" si="119"/>
        <v>0</v>
      </c>
      <c r="T12" s="142">
        <f t="shared" si="119"/>
        <v>0</v>
      </c>
      <c r="U12" s="142">
        <f t="shared" si="119"/>
        <v>0</v>
      </c>
      <c r="V12" s="142">
        <f t="shared" si="119"/>
        <v>0</v>
      </c>
      <c r="W12" s="142">
        <f t="shared" si="119"/>
        <v>0</v>
      </c>
      <c r="X12" s="142">
        <f t="shared" si="119"/>
        <v>0</v>
      </c>
      <c r="Y12" s="142">
        <f t="shared" si="119"/>
        <v>0</v>
      </c>
      <c r="Z12" s="142">
        <f t="shared" si="119"/>
        <v>0</v>
      </c>
      <c r="AA12" s="142">
        <f t="shared" si="119"/>
        <v>0</v>
      </c>
      <c r="AB12" s="395">
        <f t="shared" si="87"/>
        <v>0</v>
      </c>
      <c r="AC12" s="142">
        <f>AC$29*AC53+AC$30*AC54+AC$31*AC55</f>
        <v>0</v>
      </c>
      <c r="AD12" s="142">
        <f t="shared" ref="AD12:AN12" si="120">AD$29*AD53+AD$30*AD54+AD$31*AD55</f>
        <v>0</v>
      </c>
      <c r="AE12" s="142">
        <f t="shared" si="120"/>
        <v>0</v>
      </c>
      <c r="AF12" s="142">
        <f t="shared" si="120"/>
        <v>0</v>
      </c>
      <c r="AG12" s="142">
        <f t="shared" si="120"/>
        <v>0</v>
      </c>
      <c r="AH12" s="142">
        <f t="shared" si="120"/>
        <v>0</v>
      </c>
      <c r="AI12" s="142">
        <f t="shared" si="120"/>
        <v>0</v>
      </c>
      <c r="AJ12" s="142">
        <f t="shared" si="120"/>
        <v>0</v>
      </c>
      <c r="AK12" s="142">
        <f t="shared" si="120"/>
        <v>0</v>
      </c>
      <c r="AL12" s="142">
        <f t="shared" si="120"/>
        <v>0</v>
      </c>
      <c r="AM12" s="142">
        <f t="shared" si="120"/>
        <v>0</v>
      </c>
      <c r="AN12" s="142">
        <f t="shared" si="120"/>
        <v>0</v>
      </c>
      <c r="AO12" s="395">
        <f t="shared" si="88"/>
        <v>0</v>
      </c>
      <c r="AP12" s="142">
        <f>AP$29*AP53+AP$30*AP54+AP$31*AP55</f>
        <v>0</v>
      </c>
      <c r="AQ12" s="142">
        <f t="shared" ref="AQ12:BA12" si="121">AQ$29*AQ53+AQ$30*AQ54+AQ$31*AQ55</f>
        <v>0</v>
      </c>
      <c r="AR12" s="142">
        <f t="shared" si="121"/>
        <v>0</v>
      </c>
      <c r="AS12" s="142">
        <f t="shared" si="121"/>
        <v>0</v>
      </c>
      <c r="AT12" s="142">
        <f t="shared" si="121"/>
        <v>0</v>
      </c>
      <c r="AU12" s="142">
        <f t="shared" si="121"/>
        <v>0</v>
      </c>
      <c r="AV12" s="142">
        <f t="shared" si="121"/>
        <v>0</v>
      </c>
      <c r="AW12" s="142">
        <f t="shared" si="121"/>
        <v>0</v>
      </c>
      <c r="AX12" s="142">
        <f t="shared" si="121"/>
        <v>0</v>
      </c>
      <c r="AY12" s="142">
        <f t="shared" si="121"/>
        <v>0</v>
      </c>
      <c r="AZ12" s="142">
        <f t="shared" si="121"/>
        <v>0</v>
      </c>
      <c r="BA12" s="142">
        <f t="shared" si="121"/>
        <v>0</v>
      </c>
      <c r="BB12" s="395">
        <f t="shared" si="89"/>
        <v>0</v>
      </c>
      <c r="BC12" s="142">
        <f>BC$29*BC53+BC$30*BC54+BC$31*BC55</f>
        <v>0</v>
      </c>
      <c r="BD12" s="142">
        <f t="shared" ref="BD12:BN12" si="122">BD$29*BD53+BD$30*BD54+BD$31*BD55</f>
        <v>0</v>
      </c>
      <c r="BE12" s="142">
        <f t="shared" si="122"/>
        <v>0</v>
      </c>
      <c r="BF12" s="142">
        <f t="shared" si="122"/>
        <v>0</v>
      </c>
      <c r="BG12" s="142">
        <f t="shared" si="122"/>
        <v>0</v>
      </c>
      <c r="BH12" s="142">
        <f t="shared" si="122"/>
        <v>0</v>
      </c>
      <c r="BI12" s="142">
        <f t="shared" si="122"/>
        <v>0</v>
      </c>
      <c r="BJ12" s="142">
        <f t="shared" si="122"/>
        <v>0</v>
      </c>
      <c r="BK12" s="142">
        <f t="shared" si="122"/>
        <v>0</v>
      </c>
      <c r="BL12" s="142">
        <f t="shared" si="122"/>
        <v>0</v>
      </c>
      <c r="BM12" s="142">
        <f t="shared" si="122"/>
        <v>0</v>
      </c>
      <c r="BN12" s="142">
        <f t="shared" si="122"/>
        <v>0</v>
      </c>
      <c r="BO12" s="395">
        <f t="shared" si="90"/>
        <v>0</v>
      </c>
      <c r="BP12" s="142">
        <f>BP$29*BP53+BP$30*BP54+BP$31*BP55</f>
        <v>0</v>
      </c>
      <c r="BQ12" s="142">
        <f t="shared" ref="BQ12:CA12" si="123">BQ$29*BQ53+BQ$30*BQ54+BQ$31*BQ55</f>
        <v>0</v>
      </c>
      <c r="BR12" s="142">
        <f t="shared" si="123"/>
        <v>0</v>
      </c>
      <c r="BS12" s="142">
        <f t="shared" si="123"/>
        <v>0</v>
      </c>
      <c r="BT12" s="142">
        <f t="shared" si="123"/>
        <v>0</v>
      </c>
      <c r="BU12" s="142">
        <f t="shared" si="123"/>
        <v>0</v>
      </c>
      <c r="BV12" s="142">
        <f t="shared" si="123"/>
        <v>0</v>
      </c>
      <c r="BW12" s="142">
        <f t="shared" si="123"/>
        <v>0</v>
      </c>
      <c r="BX12" s="142">
        <f t="shared" si="123"/>
        <v>0</v>
      </c>
      <c r="BY12" s="142">
        <f t="shared" si="123"/>
        <v>0</v>
      </c>
      <c r="BZ12" s="142">
        <f t="shared" si="123"/>
        <v>0</v>
      </c>
      <c r="CA12" s="142">
        <f t="shared" si="123"/>
        <v>0</v>
      </c>
      <c r="CB12" s="395">
        <f t="shared" si="91"/>
        <v>0</v>
      </c>
      <c r="CC12" s="142">
        <f>CC$29*CC53+CC$30*CC54+CC$31*CC55</f>
        <v>0</v>
      </c>
      <c r="CD12" s="142">
        <f t="shared" ref="CD12:CN12" si="124">CD$29*CD53+CD$30*CD54+CD$31*CD55</f>
        <v>0</v>
      </c>
      <c r="CE12" s="142">
        <f t="shared" si="124"/>
        <v>0</v>
      </c>
      <c r="CF12" s="142">
        <f t="shared" si="124"/>
        <v>0</v>
      </c>
      <c r="CG12" s="142">
        <f t="shared" si="124"/>
        <v>0</v>
      </c>
      <c r="CH12" s="142">
        <f t="shared" si="124"/>
        <v>0</v>
      </c>
      <c r="CI12" s="142">
        <f t="shared" si="124"/>
        <v>0</v>
      </c>
      <c r="CJ12" s="142">
        <f t="shared" si="124"/>
        <v>0</v>
      </c>
      <c r="CK12" s="142">
        <f t="shared" si="124"/>
        <v>0</v>
      </c>
      <c r="CL12" s="142">
        <f t="shared" si="124"/>
        <v>0</v>
      </c>
      <c r="CM12" s="142">
        <f t="shared" si="124"/>
        <v>0</v>
      </c>
      <c r="CN12" s="142">
        <f t="shared" si="124"/>
        <v>0</v>
      </c>
      <c r="CO12" s="395">
        <f t="shared" si="92"/>
        <v>0</v>
      </c>
      <c r="CP12" s="142">
        <f>CP$29*CP53+CP$30*CP54+CP$31*CP55</f>
        <v>0</v>
      </c>
      <c r="CQ12" s="142">
        <f t="shared" ref="CQ12:DA12" si="125">CQ$29*CQ53+CQ$30*CQ54+CQ$31*CQ55</f>
        <v>0</v>
      </c>
      <c r="CR12" s="142">
        <f t="shared" si="125"/>
        <v>0</v>
      </c>
      <c r="CS12" s="142">
        <f t="shared" si="125"/>
        <v>0</v>
      </c>
      <c r="CT12" s="142">
        <f t="shared" si="125"/>
        <v>0</v>
      </c>
      <c r="CU12" s="142">
        <f t="shared" si="125"/>
        <v>0</v>
      </c>
      <c r="CV12" s="142">
        <f t="shared" si="125"/>
        <v>0</v>
      </c>
      <c r="CW12" s="142">
        <f t="shared" si="125"/>
        <v>0</v>
      </c>
      <c r="CX12" s="142">
        <f t="shared" si="125"/>
        <v>0</v>
      </c>
      <c r="CY12" s="142">
        <f t="shared" si="125"/>
        <v>0</v>
      </c>
      <c r="CZ12" s="142">
        <f t="shared" si="125"/>
        <v>0</v>
      </c>
      <c r="DA12" s="142">
        <f t="shared" si="125"/>
        <v>0</v>
      </c>
      <c r="DB12" s="395">
        <f t="shared" si="93"/>
        <v>0</v>
      </c>
    </row>
    <row r="13" spans="2:106" s="28" customFormat="1" outlineLevel="1">
      <c r="B13" s="397" t="str">
        <f>Assumptions!B76</f>
        <v>Other Opex 3</v>
      </c>
      <c r="C13" s="142">
        <f>C$29*C59+C$30*C60+C$31*C61</f>
        <v>0</v>
      </c>
      <c r="D13" s="142">
        <f t="shared" ref="D13:N13" si="126">D$29*D59+D$30*D60+D$31*D61</f>
        <v>0</v>
      </c>
      <c r="E13" s="142">
        <f t="shared" si="126"/>
        <v>0</v>
      </c>
      <c r="F13" s="142">
        <f t="shared" si="126"/>
        <v>0</v>
      </c>
      <c r="G13" s="142">
        <f t="shared" si="126"/>
        <v>0</v>
      </c>
      <c r="H13" s="142">
        <f t="shared" si="126"/>
        <v>0</v>
      </c>
      <c r="I13" s="142">
        <f t="shared" si="126"/>
        <v>0</v>
      </c>
      <c r="J13" s="142">
        <f t="shared" si="126"/>
        <v>0</v>
      </c>
      <c r="K13" s="142">
        <f t="shared" si="126"/>
        <v>0</v>
      </c>
      <c r="L13" s="142">
        <f t="shared" si="126"/>
        <v>0</v>
      </c>
      <c r="M13" s="142">
        <f t="shared" si="126"/>
        <v>0</v>
      </c>
      <c r="N13" s="142">
        <f t="shared" si="126"/>
        <v>0</v>
      </c>
      <c r="O13" s="395">
        <f t="shared" si="86"/>
        <v>0</v>
      </c>
      <c r="P13" s="142">
        <f>P$29*P59+P$30*P60+P$31*P61</f>
        <v>0</v>
      </c>
      <c r="Q13" s="142">
        <f t="shared" ref="Q13:AA13" si="127">Q$29*Q59+Q$30*Q60+Q$31*Q61</f>
        <v>0</v>
      </c>
      <c r="R13" s="142">
        <f t="shared" si="127"/>
        <v>0</v>
      </c>
      <c r="S13" s="142">
        <f t="shared" si="127"/>
        <v>0</v>
      </c>
      <c r="T13" s="142">
        <f t="shared" si="127"/>
        <v>0</v>
      </c>
      <c r="U13" s="142">
        <f t="shared" si="127"/>
        <v>0</v>
      </c>
      <c r="V13" s="142">
        <f t="shared" si="127"/>
        <v>0</v>
      </c>
      <c r="W13" s="142">
        <f t="shared" si="127"/>
        <v>0</v>
      </c>
      <c r="X13" s="142">
        <f t="shared" si="127"/>
        <v>0</v>
      </c>
      <c r="Y13" s="142">
        <f t="shared" si="127"/>
        <v>0</v>
      </c>
      <c r="Z13" s="142">
        <f t="shared" si="127"/>
        <v>0</v>
      </c>
      <c r="AA13" s="142">
        <f t="shared" si="127"/>
        <v>0</v>
      </c>
      <c r="AB13" s="395">
        <f t="shared" si="87"/>
        <v>0</v>
      </c>
      <c r="AC13" s="142">
        <f>AC$29*AC59+AC$30*AC60+AC$31*AC61</f>
        <v>0</v>
      </c>
      <c r="AD13" s="142">
        <f t="shared" ref="AD13:AN13" si="128">AD$29*AD59+AD$30*AD60+AD$31*AD61</f>
        <v>0</v>
      </c>
      <c r="AE13" s="142">
        <f t="shared" si="128"/>
        <v>0</v>
      </c>
      <c r="AF13" s="142">
        <f t="shared" si="128"/>
        <v>0</v>
      </c>
      <c r="AG13" s="142">
        <f t="shared" si="128"/>
        <v>0</v>
      </c>
      <c r="AH13" s="142">
        <f t="shared" si="128"/>
        <v>0</v>
      </c>
      <c r="AI13" s="142">
        <f t="shared" si="128"/>
        <v>0</v>
      </c>
      <c r="AJ13" s="142">
        <f t="shared" si="128"/>
        <v>0</v>
      </c>
      <c r="AK13" s="142">
        <f t="shared" si="128"/>
        <v>0</v>
      </c>
      <c r="AL13" s="142">
        <f t="shared" si="128"/>
        <v>0</v>
      </c>
      <c r="AM13" s="142">
        <f t="shared" si="128"/>
        <v>0</v>
      </c>
      <c r="AN13" s="142">
        <f t="shared" si="128"/>
        <v>0</v>
      </c>
      <c r="AO13" s="395">
        <f t="shared" si="88"/>
        <v>0</v>
      </c>
      <c r="AP13" s="142">
        <f>AP$29*AP59+AP$30*AP60+AP$31*AP61</f>
        <v>0</v>
      </c>
      <c r="AQ13" s="142">
        <f t="shared" ref="AQ13:BA13" si="129">AQ$29*AQ59+AQ$30*AQ60+AQ$31*AQ61</f>
        <v>0</v>
      </c>
      <c r="AR13" s="142">
        <f t="shared" si="129"/>
        <v>0</v>
      </c>
      <c r="AS13" s="142">
        <f t="shared" si="129"/>
        <v>0</v>
      </c>
      <c r="AT13" s="142">
        <f t="shared" si="129"/>
        <v>0</v>
      </c>
      <c r="AU13" s="142">
        <f t="shared" si="129"/>
        <v>0</v>
      </c>
      <c r="AV13" s="142">
        <f t="shared" si="129"/>
        <v>0</v>
      </c>
      <c r="AW13" s="142">
        <f t="shared" si="129"/>
        <v>0</v>
      </c>
      <c r="AX13" s="142">
        <f t="shared" si="129"/>
        <v>0</v>
      </c>
      <c r="AY13" s="142">
        <f t="shared" si="129"/>
        <v>0</v>
      </c>
      <c r="AZ13" s="142">
        <f t="shared" si="129"/>
        <v>0</v>
      </c>
      <c r="BA13" s="142">
        <f t="shared" si="129"/>
        <v>0</v>
      </c>
      <c r="BB13" s="395">
        <f t="shared" si="89"/>
        <v>0</v>
      </c>
      <c r="BC13" s="142">
        <f>BC$29*BC59+BC$30*BC60+BC$31*BC61</f>
        <v>0</v>
      </c>
      <c r="BD13" s="142">
        <f t="shared" ref="BD13:BN13" si="130">BD$29*BD59+BD$30*BD60+BD$31*BD61</f>
        <v>0</v>
      </c>
      <c r="BE13" s="142">
        <f t="shared" si="130"/>
        <v>0</v>
      </c>
      <c r="BF13" s="142">
        <f t="shared" si="130"/>
        <v>0</v>
      </c>
      <c r="BG13" s="142">
        <f t="shared" si="130"/>
        <v>0</v>
      </c>
      <c r="BH13" s="142">
        <f t="shared" si="130"/>
        <v>0</v>
      </c>
      <c r="BI13" s="142">
        <f t="shared" si="130"/>
        <v>0</v>
      </c>
      <c r="BJ13" s="142">
        <f t="shared" si="130"/>
        <v>0</v>
      </c>
      <c r="BK13" s="142">
        <f t="shared" si="130"/>
        <v>0</v>
      </c>
      <c r="BL13" s="142">
        <f t="shared" si="130"/>
        <v>0</v>
      </c>
      <c r="BM13" s="142">
        <f t="shared" si="130"/>
        <v>0</v>
      </c>
      <c r="BN13" s="142">
        <f t="shared" si="130"/>
        <v>0</v>
      </c>
      <c r="BO13" s="395">
        <f t="shared" si="90"/>
        <v>0</v>
      </c>
      <c r="BP13" s="142">
        <f>BP$29*BP59+BP$30*BP60+BP$31*BP61</f>
        <v>0</v>
      </c>
      <c r="BQ13" s="142">
        <f t="shared" ref="BQ13:CA13" si="131">BQ$29*BQ59+BQ$30*BQ60+BQ$31*BQ61</f>
        <v>0</v>
      </c>
      <c r="BR13" s="142">
        <f t="shared" si="131"/>
        <v>0</v>
      </c>
      <c r="BS13" s="142">
        <f t="shared" si="131"/>
        <v>0</v>
      </c>
      <c r="BT13" s="142">
        <f t="shared" si="131"/>
        <v>0</v>
      </c>
      <c r="BU13" s="142">
        <f t="shared" si="131"/>
        <v>0</v>
      </c>
      <c r="BV13" s="142">
        <f t="shared" si="131"/>
        <v>0</v>
      </c>
      <c r="BW13" s="142">
        <f t="shared" si="131"/>
        <v>0</v>
      </c>
      <c r="BX13" s="142">
        <f t="shared" si="131"/>
        <v>0</v>
      </c>
      <c r="BY13" s="142">
        <f t="shared" si="131"/>
        <v>0</v>
      </c>
      <c r="BZ13" s="142">
        <f t="shared" si="131"/>
        <v>0</v>
      </c>
      <c r="CA13" s="142">
        <f t="shared" si="131"/>
        <v>0</v>
      </c>
      <c r="CB13" s="395">
        <f t="shared" si="91"/>
        <v>0</v>
      </c>
      <c r="CC13" s="142">
        <f>CC$29*CC59+CC$30*CC60+CC$31*CC61</f>
        <v>0</v>
      </c>
      <c r="CD13" s="142">
        <f t="shared" ref="CD13:CN13" si="132">CD$29*CD59+CD$30*CD60+CD$31*CD61</f>
        <v>0</v>
      </c>
      <c r="CE13" s="142">
        <f t="shared" si="132"/>
        <v>0</v>
      </c>
      <c r="CF13" s="142">
        <f t="shared" si="132"/>
        <v>0</v>
      </c>
      <c r="CG13" s="142">
        <f t="shared" si="132"/>
        <v>0</v>
      </c>
      <c r="CH13" s="142">
        <f t="shared" si="132"/>
        <v>0</v>
      </c>
      <c r="CI13" s="142">
        <f t="shared" si="132"/>
        <v>0</v>
      </c>
      <c r="CJ13" s="142">
        <f t="shared" si="132"/>
        <v>0</v>
      </c>
      <c r="CK13" s="142">
        <f t="shared" si="132"/>
        <v>0</v>
      </c>
      <c r="CL13" s="142">
        <f t="shared" si="132"/>
        <v>0</v>
      </c>
      <c r="CM13" s="142">
        <f t="shared" si="132"/>
        <v>0</v>
      </c>
      <c r="CN13" s="142">
        <f t="shared" si="132"/>
        <v>0</v>
      </c>
      <c r="CO13" s="395">
        <f t="shared" si="92"/>
        <v>0</v>
      </c>
      <c r="CP13" s="142">
        <f>CP$29*CP59+CP$30*CP60+CP$31*CP61</f>
        <v>0</v>
      </c>
      <c r="CQ13" s="142">
        <f t="shared" ref="CQ13:DA13" si="133">CQ$29*CQ59+CQ$30*CQ60+CQ$31*CQ61</f>
        <v>0</v>
      </c>
      <c r="CR13" s="142">
        <f t="shared" si="133"/>
        <v>0</v>
      </c>
      <c r="CS13" s="142">
        <f t="shared" si="133"/>
        <v>0</v>
      </c>
      <c r="CT13" s="142">
        <f t="shared" si="133"/>
        <v>0</v>
      </c>
      <c r="CU13" s="142">
        <f t="shared" si="133"/>
        <v>0</v>
      </c>
      <c r="CV13" s="142">
        <f t="shared" si="133"/>
        <v>0</v>
      </c>
      <c r="CW13" s="142">
        <f t="shared" si="133"/>
        <v>0</v>
      </c>
      <c r="CX13" s="142">
        <f t="shared" si="133"/>
        <v>0</v>
      </c>
      <c r="CY13" s="142">
        <f t="shared" si="133"/>
        <v>0</v>
      </c>
      <c r="CZ13" s="142">
        <f t="shared" si="133"/>
        <v>0</v>
      </c>
      <c r="DA13" s="142">
        <f t="shared" si="133"/>
        <v>0</v>
      </c>
      <c r="DB13" s="395">
        <f t="shared" si="93"/>
        <v>0</v>
      </c>
    </row>
    <row r="14" spans="2:106">
      <c r="B14" s="394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379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379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379"/>
      <c r="AP14" s="143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379"/>
      <c r="BC14" s="143"/>
      <c r="BD14" s="143"/>
      <c r="BE14" s="143"/>
      <c r="BF14" s="143"/>
      <c r="BG14" s="143"/>
      <c r="BH14" s="143"/>
      <c r="BI14" s="143"/>
      <c r="BJ14" s="143"/>
      <c r="BK14" s="143"/>
      <c r="BL14" s="143"/>
      <c r="BM14" s="143"/>
      <c r="BN14" s="143"/>
      <c r="BO14" s="379"/>
      <c r="BP14" s="143"/>
      <c r="BQ14" s="143"/>
      <c r="BR14" s="143"/>
      <c r="BS14" s="143"/>
      <c r="BT14" s="143"/>
      <c r="BU14" s="143"/>
      <c r="BV14" s="143"/>
      <c r="BW14" s="143"/>
      <c r="BX14" s="143"/>
      <c r="BY14" s="143"/>
      <c r="BZ14" s="143"/>
      <c r="CA14" s="143"/>
      <c r="CB14" s="379"/>
      <c r="CC14" s="143"/>
      <c r="CD14" s="143"/>
      <c r="CE14" s="143"/>
      <c r="CF14" s="143"/>
      <c r="CG14" s="143"/>
      <c r="CH14" s="143"/>
      <c r="CI14" s="143"/>
      <c r="CJ14" s="143"/>
      <c r="CK14" s="143"/>
      <c r="CL14" s="143"/>
      <c r="CM14" s="143"/>
      <c r="CN14" s="143"/>
      <c r="CO14" s="379"/>
      <c r="CP14" s="143"/>
      <c r="CQ14" s="143"/>
      <c r="CR14" s="143"/>
      <c r="CS14" s="143"/>
      <c r="CT14" s="143"/>
      <c r="CU14" s="143"/>
      <c r="CV14" s="143"/>
      <c r="CW14" s="143"/>
      <c r="CX14" s="143"/>
      <c r="CY14" s="143"/>
      <c r="CZ14" s="143"/>
      <c r="DA14" s="143"/>
      <c r="DB14" s="379"/>
    </row>
    <row r="20" spans="2:107" s="40" customFormat="1">
      <c r="B20" s="336" t="s">
        <v>79</v>
      </c>
      <c r="C20" s="376"/>
      <c r="D20" s="376"/>
      <c r="E20" s="376"/>
      <c r="F20" s="376"/>
      <c r="G20" s="376"/>
      <c r="H20" s="376"/>
      <c r="I20" s="376"/>
      <c r="J20" s="376"/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6"/>
      <c r="AD20" s="376"/>
      <c r="AE20" s="376"/>
      <c r="AF20" s="376"/>
      <c r="AG20" s="376"/>
      <c r="AH20" s="376"/>
      <c r="AI20" s="376"/>
      <c r="AJ20" s="376"/>
      <c r="AK20" s="376"/>
      <c r="AL20" s="376"/>
      <c r="AM20" s="376"/>
      <c r="AN20" s="376"/>
      <c r="AO20" s="376"/>
      <c r="AP20" s="376"/>
      <c r="AQ20" s="376"/>
      <c r="AR20" s="376"/>
      <c r="AS20" s="376"/>
      <c r="AT20" s="376"/>
      <c r="AU20" s="376"/>
      <c r="AV20" s="376"/>
      <c r="AW20" s="376"/>
      <c r="AX20" s="376"/>
      <c r="AY20" s="376"/>
      <c r="AZ20" s="376"/>
      <c r="BA20" s="376"/>
      <c r="BB20" s="376"/>
      <c r="BC20" s="376"/>
      <c r="BD20" s="376"/>
      <c r="BE20" s="376"/>
      <c r="BF20" s="376"/>
      <c r="BG20" s="376"/>
      <c r="BH20" s="376"/>
      <c r="BI20" s="376"/>
      <c r="BJ20" s="376"/>
      <c r="BK20" s="376"/>
      <c r="BL20" s="376"/>
      <c r="BM20" s="376"/>
      <c r="BN20" s="376"/>
      <c r="BO20" s="376"/>
      <c r="BP20" s="376"/>
      <c r="BQ20" s="376"/>
      <c r="BR20" s="376"/>
      <c r="BS20" s="376"/>
      <c r="BT20" s="376"/>
      <c r="BU20" s="376"/>
      <c r="BV20" s="376"/>
      <c r="BW20" s="376"/>
      <c r="BX20" s="376"/>
      <c r="BY20" s="376"/>
      <c r="BZ20" s="376"/>
      <c r="CA20" s="376"/>
      <c r="CB20" s="376"/>
      <c r="CC20" s="376"/>
      <c r="CD20" s="376"/>
      <c r="CE20" s="376"/>
      <c r="CF20" s="376"/>
      <c r="CG20" s="376"/>
      <c r="CH20" s="376"/>
      <c r="CI20" s="376"/>
      <c r="CJ20" s="376"/>
      <c r="CK20" s="376"/>
      <c r="CL20" s="376"/>
      <c r="CM20" s="376"/>
      <c r="CN20" s="376"/>
      <c r="CO20" s="376"/>
      <c r="CP20" s="376"/>
      <c r="CQ20" s="376"/>
      <c r="CR20" s="376"/>
      <c r="CS20" s="376"/>
      <c r="CT20" s="376"/>
      <c r="CU20" s="376"/>
      <c r="CV20" s="376"/>
      <c r="CW20" s="376"/>
      <c r="CX20" s="376"/>
      <c r="CY20" s="376"/>
      <c r="CZ20" s="376"/>
      <c r="DA20" s="376"/>
      <c r="DB20" s="376"/>
      <c r="DC20" s="21"/>
    </row>
    <row r="21" spans="2:107" s="392" customFormat="1" outlineLevel="1">
      <c r="B21" s="389"/>
      <c r="C21" s="390"/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0"/>
      <c r="AC21" s="390"/>
      <c r="AD21" s="390"/>
      <c r="AE21" s="390"/>
      <c r="AF21" s="390"/>
      <c r="AG21" s="390"/>
      <c r="AH21" s="390"/>
      <c r="AI21" s="390"/>
      <c r="AJ21" s="390"/>
      <c r="AK21" s="390"/>
      <c r="AL21" s="390"/>
      <c r="AM21" s="390"/>
      <c r="AN21" s="390"/>
      <c r="AO21" s="390"/>
      <c r="AP21" s="390"/>
      <c r="AQ21" s="390"/>
      <c r="AR21" s="390"/>
      <c r="AS21" s="390"/>
      <c r="AT21" s="390"/>
      <c r="AU21" s="390"/>
      <c r="AV21" s="390"/>
      <c r="AW21" s="390"/>
      <c r="AX21" s="390"/>
      <c r="AY21" s="390"/>
      <c r="AZ21" s="390"/>
      <c r="BA21" s="390"/>
      <c r="BB21" s="390"/>
      <c r="BC21" s="390"/>
      <c r="BD21" s="390"/>
      <c r="BE21" s="390"/>
      <c r="BF21" s="390"/>
      <c r="BG21" s="390"/>
      <c r="BH21" s="390"/>
      <c r="BI21" s="390"/>
      <c r="BJ21" s="390"/>
      <c r="BK21" s="390"/>
      <c r="BL21" s="390"/>
      <c r="BM21" s="390"/>
      <c r="BN21" s="390"/>
      <c r="BO21" s="390"/>
      <c r="BP21" s="390"/>
      <c r="BQ21" s="390"/>
      <c r="BR21" s="390"/>
      <c r="BS21" s="390"/>
      <c r="BT21" s="390"/>
      <c r="BU21" s="390"/>
      <c r="BV21" s="390"/>
      <c r="BW21" s="390"/>
      <c r="BX21" s="390"/>
      <c r="BY21" s="390"/>
      <c r="BZ21" s="390"/>
      <c r="CA21" s="390"/>
      <c r="CB21" s="390"/>
      <c r="CC21" s="390"/>
      <c r="CD21" s="390"/>
      <c r="CE21" s="390"/>
      <c r="CF21" s="390"/>
      <c r="CG21" s="390"/>
      <c r="CH21" s="390"/>
      <c r="CI21" s="390"/>
      <c r="CJ21" s="390"/>
      <c r="CK21" s="390"/>
      <c r="CL21" s="390"/>
      <c r="CM21" s="390"/>
      <c r="CN21" s="390"/>
      <c r="CO21" s="390"/>
      <c r="CP21" s="390"/>
      <c r="CQ21" s="390"/>
      <c r="CR21" s="390"/>
      <c r="CS21" s="390"/>
      <c r="CT21" s="390"/>
      <c r="CU21" s="390"/>
      <c r="CV21" s="390"/>
      <c r="CW21" s="390"/>
      <c r="CX21" s="390"/>
      <c r="CY21" s="390"/>
      <c r="CZ21" s="390"/>
      <c r="DA21" s="390"/>
      <c r="DB21" s="390"/>
      <c r="DC21" s="391"/>
    </row>
    <row r="22" spans="2:107" s="28" customFormat="1" outlineLevel="1">
      <c r="B22" s="212" t="s">
        <v>182</v>
      </c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7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7"/>
      <c r="AC22" s="386"/>
      <c r="AD22" s="386"/>
      <c r="AE22" s="386"/>
      <c r="AF22" s="386"/>
      <c r="AG22" s="386"/>
      <c r="AH22" s="386"/>
      <c r="AI22" s="386"/>
      <c r="AJ22" s="386"/>
      <c r="AK22" s="386"/>
      <c r="AL22" s="386"/>
      <c r="AM22" s="386"/>
      <c r="AN22" s="386"/>
      <c r="AO22" s="387"/>
      <c r="AP22" s="386"/>
      <c r="AQ22" s="386"/>
      <c r="AR22" s="386"/>
      <c r="AS22" s="386"/>
      <c r="AT22" s="386"/>
      <c r="AU22" s="386"/>
      <c r="AV22" s="386"/>
      <c r="AW22" s="386"/>
      <c r="AX22" s="386"/>
      <c r="AY22" s="386"/>
      <c r="AZ22" s="386"/>
      <c r="BA22" s="386"/>
      <c r="BB22" s="387"/>
      <c r="BC22" s="386"/>
      <c r="BD22" s="386"/>
      <c r="BE22" s="386"/>
      <c r="BF22" s="386"/>
      <c r="BG22" s="386"/>
      <c r="BH22" s="386"/>
      <c r="BI22" s="386"/>
      <c r="BJ22" s="386"/>
      <c r="BK22" s="386"/>
      <c r="BL22" s="386"/>
      <c r="BM22" s="386"/>
      <c r="BN22" s="386"/>
      <c r="BO22" s="387"/>
      <c r="BP22" s="386"/>
      <c r="BQ22" s="386"/>
      <c r="BR22" s="386"/>
      <c r="BS22" s="386"/>
      <c r="BT22" s="386"/>
      <c r="BU22" s="386"/>
      <c r="BV22" s="386"/>
      <c r="BW22" s="386"/>
      <c r="BX22" s="386"/>
      <c r="BY22" s="386"/>
      <c r="BZ22" s="386"/>
      <c r="CA22" s="386"/>
      <c r="CB22" s="387"/>
      <c r="CC22" s="386"/>
      <c r="CD22" s="386"/>
      <c r="CE22" s="386"/>
      <c r="CF22" s="386"/>
      <c r="CG22" s="386"/>
      <c r="CH22" s="386"/>
      <c r="CI22" s="386"/>
      <c r="CJ22" s="386"/>
      <c r="CK22" s="386"/>
      <c r="CL22" s="386"/>
      <c r="CM22" s="386"/>
      <c r="CN22" s="386"/>
      <c r="CO22" s="387"/>
      <c r="CP22" s="386"/>
      <c r="CQ22" s="386"/>
      <c r="CR22" s="386"/>
      <c r="CS22" s="386"/>
      <c r="CT22" s="386"/>
      <c r="CU22" s="386"/>
      <c r="CV22" s="386"/>
      <c r="CW22" s="386"/>
      <c r="CX22" s="386"/>
      <c r="CY22" s="386"/>
      <c r="CZ22" s="386"/>
      <c r="DA22" s="386"/>
      <c r="DB22" s="387"/>
    </row>
    <row r="23" spans="2:107" s="28" customFormat="1" outlineLevel="1">
      <c r="B23" s="149" t="str">
        <f>Assumptions!D12</f>
        <v>SaaS Phase</v>
      </c>
      <c r="C23" s="142">
        <f>MAX(YEAR(C$4)-YEAR(Assumptions!$D$17)+IF(MONTH(C$4)&lt;MONTH(Assumptions!$D$17),0,1)-1,0)</f>
        <v>0</v>
      </c>
      <c r="D23" s="142">
        <f>MAX(YEAR(D$4)-YEAR(Assumptions!$D$17)+IF(MONTH(D$4)&lt;MONTH(Assumptions!$D$17),0,1)-1,0)</f>
        <v>0</v>
      </c>
      <c r="E23" s="142">
        <f>MAX(YEAR(E$4)-YEAR(Assumptions!$D$17)+IF(MONTH(E$4)&lt;MONTH(Assumptions!$D$17),0,1)-1,0)</f>
        <v>0</v>
      </c>
      <c r="F23" s="142">
        <f>MAX(YEAR(F$4)-YEAR(Assumptions!$D$17)+IF(MONTH(F$4)&lt;MONTH(Assumptions!$D$17),0,1)-1,0)</f>
        <v>0</v>
      </c>
      <c r="G23" s="142">
        <f>MAX(YEAR(G$4)-YEAR(Assumptions!$D$17)+IF(MONTH(G$4)&lt;MONTH(Assumptions!$D$17),0,1)-1,0)</f>
        <v>0</v>
      </c>
      <c r="H23" s="142">
        <f>MAX(YEAR(H$4)-YEAR(Assumptions!$D$17)+IF(MONTH(H$4)&lt;MONTH(Assumptions!$D$17),0,1)-1,0)</f>
        <v>0</v>
      </c>
      <c r="I23" s="142">
        <f>MAX(YEAR(I$4)-YEAR(Assumptions!$D$17)+IF(MONTH(I$4)&lt;MONTH(Assumptions!$D$17),0,1)-1,0)</f>
        <v>0</v>
      </c>
      <c r="J23" s="142">
        <f>MAX(YEAR(J$4)-YEAR(Assumptions!$D$17)+IF(MONTH(J$4)&lt;MONTH(Assumptions!$D$17),0,1)-1,0)</f>
        <v>0</v>
      </c>
      <c r="K23" s="142">
        <f>MAX(YEAR(K$4)-YEAR(Assumptions!$D$17)+IF(MONTH(K$4)&lt;MONTH(Assumptions!$D$17),0,1)-1,0)</f>
        <v>0</v>
      </c>
      <c r="L23" s="142">
        <f>MAX(YEAR(L$4)-YEAR(Assumptions!$D$17)+IF(MONTH(L$4)&lt;MONTH(Assumptions!$D$17),0,1)-1,0)</f>
        <v>0</v>
      </c>
      <c r="M23" s="142">
        <f>MAX(YEAR(M$4)-YEAR(Assumptions!$D$17)+IF(MONTH(M$4)&lt;MONTH(Assumptions!$D$17),0,1)-1,0)</f>
        <v>0</v>
      </c>
      <c r="N23" s="142">
        <f>MAX(YEAR(N$4)-YEAR(Assumptions!$D$17)+IF(MONTH(N$4)&lt;MONTH(Assumptions!$D$17),0,1)-1,0)</f>
        <v>0</v>
      </c>
      <c r="O23" s="342"/>
      <c r="P23" s="142">
        <f>MAX(YEAR(P$4)-YEAR(Assumptions!$D$17)+IF(MONTH(P$4)&lt;MONTH(Assumptions!$D$17),0,1)-1,0)</f>
        <v>0</v>
      </c>
      <c r="Q23" s="142">
        <f>MAX(YEAR(Q$4)-YEAR(Assumptions!$D$17)+IF(MONTH(Q$4)&lt;MONTH(Assumptions!$D$17),0,1)-1,0)</f>
        <v>0</v>
      </c>
      <c r="R23" s="142">
        <f>MAX(YEAR(R$4)-YEAR(Assumptions!$D$17)+IF(MONTH(R$4)&lt;MONTH(Assumptions!$D$17),0,1)-1,0)</f>
        <v>1</v>
      </c>
      <c r="S23" s="142">
        <f>MAX(YEAR(S$4)-YEAR(Assumptions!$D$17)+IF(MONTH(S$4)&lt;MONTH(Assumptions!$D$17),0,1)-1,0)</f>
        <v>1</v>
      </c>
      <c r="T23" s="142">
        <f>MAX(YEAR(T$4)-YEAR(Assumptions!$D$17)+IF(MONTH(T$4)&lt;MONTH(Assumptions!$D$17),0,1)-1,0)</f>
        <v>1</v>
      </c>
      <c r="U23" s="142">
        <f>MAX(YEAR(U$4)-YEAR(Assumptions!$D$17)+IF(MONTH(U$4)&lt;MONTH(Assumptions!$D$17),0,1)-1,0)</f>
        <v>1</v>
      </c>
      <c r="V23" s="142">
        <f>MAX(YEAR(V$4)-YEAR(Assumptions!$D$17)+IF(MONTH(V$4)&lt;MONTH(Assumptions!$D$17),0,1)-1,0)</f>
        <v>1</v>
      </c>
      <c r="W23" s="142">
        <f>MAX(YEAR(W$4)-YEAR(Assumptions!$D$17)+IF(MONTH(W$4)&lt;MONTH(Assumptions!$D$17),0,1)-1,0)</f>
        <v>1</v>
      </c>
      <c r="X23" s="142">
        <f>MAX(YEAR(X$4)-YEAR(Assumptions!$D$17)+IF(MONTH(X$4)&lt;MONTH(Assumptions!$D$17),0,1)-1,0)</f>
        <v>1</v>
      </c>
      <c r="Y23" s="142">
        <f>MAX(YEAR(Y$4)-YEAR(Assumptions!$D$17)+IF(MONTH(Y$4)&lt;MONTH(Assumptions!$D$17),0,1)-1,0)</f>
        <v>1</v>
      </c>
      <c r="Z23" s="142">
        <f>MAX(YEAR(Z$4)-YEAR(Assumptions!$D$17)+IF(MONTH(Z$4)&lt;MONTH(Assumptions!$D$17),0,1)-1,0)</f>
        <v>1</v>
      </c>
      <c r="AA23" s="142">
        <f>MAX(YEAR(AA$4)-YEAR(Assumptions!$D$17)+IF(MONTH(AA$4)&lt;MONTH(Assumptions!$D$17),0,1)-1,0)</f>
        <v>1</v>
      </c>
      <c r="AB23" s="342"/>
      <c r="AC23" s="142">
        <f>MAX(YEAR(AC$4)-YEAR(Assumptions!$D$17)+IF(MONTH(AC$4)&lt;MONTH(Assumptions!$D$17),0,1)-1,0)</f>
        <v>1</v>
      </c>
      <c r="AD23" s="142">
        <f>MAX(YEAR(AD$4)-YEAR(Assumptions!$D$17)+IF(MONTH(AD$4)&lt;MONTH(Assumptions!$D$17),0,1)-1,0)</f>
        <v>1</v>
      </c>
      <c r="AE23" s="142">
        <f>MAX(YEAR(AE$4)-YEAR(Assumptions!$D$17)+IF(MONTH(AE$4)&lt;MONTH(Assumptions!$D$17),0,1)-1,0)</f>
        <v>2</v>
      </c>
      <c r="AF23" s="142">
        <f>MAX(YEAR(AF$4)-YEAR(Assumptions!$D$17)+IF(MONTH(AF$4)&lt;MONTH(Assumptions!$D$17),0,1)-1,0)</f>
        <v>2</v>
      </c>
      <c r="AG23" s="142">
        <f>MAX(YEAR(AG$4)-YEAR(Assumptions!$D$17)+IF(MONTH(AG$4)&lt;MONTH(Assumptions!$D$17),0,1)-1,0)</f>
        <v>2</v>
      </c>
      <c r="AH23" s="142">
        <f>MAX(YEAR(AH$4)-YEAR(Assumptions!$D$17)+IF(MONTH(AH$4)&lt;MONTH(Assumptions!$D$17),0,1)-1,0)</f>
        <v>2</v>
      </c>
      <c r="AI23" s="142">
        <f>MAX(YEAR(AI$4)-YEAR(Assumptions!$D$17)+IF(MONTH(AI$4)&lt;MONTH(Assumptions!$D$17),0,1)-1,0)</f>
        <v>2</v>
      </c>
      <c r="AJ23" s="142">
        <f>MAX(YEAR(AJ$4)-YEAR(Assumptions!$D$17)+IF(MONTH(AJ$4)&lt;MONTH(Assumptions!$D$17),0,1)-1,0)</f>
        <v>2</v>
      </c>
      <c r="AK23" s="142">
        <f>MAX(YEAR(AK$4)-YEAR(Assumptions!$D$17)+IF(MONTH(AK$4)&lt;MONTH(Assumptions!$D$17),0,1)-1,0)</f>
        <v>2</v>
      </c>
      <c r="AL23" s="142">
        <f>MAX(YEAR(AL$4)-YEAR(Assumptions!$D$17)+IF(MONTH(AL$4)&lt;MONTH(Assumptions!$D$17),0,1)-1,0)</f>
        <v>2</v>
      </c>
      <c r="AM23" s="142">
        <f>MAX(YEAR(AM$4)-YEAR(Assumptions!$D$17)+IF(MONTH(AM$4)&lt;MONTH(Assumptions!$D$17),0,1)-1,0)</f>
        <v>2</v>
      </c>
      <c r="AN23" s="142">
        <f>MAX(YEAR(AN$4)-YEAR(Assumptions!$D$17)+IF(MONTH(AN$4)&lt;MONTH(Assumptions!$D$17),0,1)-1,0)</f>
        <v>2</v>
      </c>
      <c r="AO23" s="342"/>
      <c r="AP23" s="142">
        <f>MAX(YEAR(AP$4)-YEAR(Assumptions!$D$17)+IF(MONTH(AP$4)&lt;MONTH(Assumptions!$D$17),0,1)-1,0)</f>
        <v>2</v>
      </c>
      <c r="AQ23" s="142">
        <f>MAX(YEAR(AQ$4)-YEAR(Assumptions!$D$17)+IF(MONTH(AQ$4)&lt;MONTH(Assumptions!$D$17),0,1)-1,0)</f>
        <v>2</v>
      </c>
      <c r="AR23" s="142">
        <f>MAX(YEAR(AR$4)-YEAR(Assumptions!$D$17)+IF(MONTH(AR$4)&lt;MONTH(Assumptions!$D$17),0,1)-1,0)</f>
        <v>3</v>
      </c>
      <c r="AS23" s="142">
        <f>MAX(YEAR(AS$4)-YEAR(Assumptions!$D$17)+IF(MONTH(AS$4)&lt;MONTH(Assumptions!$D$17),0,1)-1,0)</f>
        <v>3</v>
      </c>
      <c r="AT23" s="142">
        <f>MAX(YEAR(AT$4)-YEAR(Assumptions!$D$17)+IF(MONTH(AT$4)&lt;MONTH(Assumptions!$D$17),0,1)-1,0)</f>
        <v>3</v>
      </c>
      <c r="AU23" s="142">
        <f>MAX(YEAR(AU$4)-YEAR(Assumptions!$D$17)+IF(MONTH(AU$4)&lt;MONTH(Assumptions!$D$17),0,1)-1,0)</f>
        <v>3</v>
      </c>
      <c r="AV23" s="142">
        <f>MAX(YEAR(AV$4)-YEAR(Assumptions!$D$17)+IF(MONTH(AV$4)&lt;MONTH(Assumptions!$D$17),0,1)-1,0)</f>
        <v>3</v>
      </c>
      <c r="AW23" s="142">
        <f>MAX(YEAR(AW$4)-YEAR(Assumptions!$D$17)+IF(MONTH(AW$4)&lt;MONTH(Assumptions!$D$17),0,1)-1,0)</f>
        <v>3</v>
      </c>
      <c r="AX23" s="142">
        <f>MAX(YEAR(AX$4)-YEAR(Assumptions!$D$17)+IF(MONTH(AX$4)&lt;MONTH(Assumptions!$D$17),0,1)-1,0)</f>
        <v>3</v>
      </c>
      <c r="AY23" s="142">
        <f>MAX(YEAR(AY$4)-YEAR(Assumptions!$D$17)+IF(MONTH(AY$4)&lt;MONTH(Assumptions!$D$17),0,1)-1,0)</f>
        <v>3</v>
      </c>
      <c r="AZ23" s="142">
        <f>MAX(YEAR(AZ$4)-YEAR(Assumptions!$D$17)+IF(MONTH(AZ$4)&lt;MONTH(Assumptions!$D$17),0,1)-1,0)</f>
        <v>3</v>
      </c>
      <c r="BA23" s="142">
        <f>MAX(YEAR(BA$4)-YEAR(Assumptions!$D$17)+IF(MONTH(BA$4)&lt;MONTH(Assumptions!$D$17),0,1)-1,0)</f>
        <v>3</v>
      </c>
      <c r="BB23" s="342"/>
      <c r="BC23" s="142">
        <f>MAX(YEAR(BC$4)-YEAR(Assumptions!$D$17)+IF(MONTH(BC$4)&lt;MONTH(Assumptions!$D$17),0,1)-1,0)</f>
        <v>3</v>
      </c>
      <c r="BD23" s="142">
        <f>MAX(YEAR(BD$4)-YEAR(Assumptions!$D$17)+IF(MONTH(BD$4)&lt;MONTH(Assumptions!$D$17),0,1)-1,0)</f>
        <v>3</v>
      </c>
      <c r="BE23" s="142">
        <f>MAX(YEAR(BE$4)-YEAR(Assumptions!$D$17)+IF(MONTH(BE$4)&lt;MONTH(Assumptions!$D$17),0,1)-1,0)</f>
        <v>4</v>
      </c>
      <c r="BF23" s="142">
        <f>MAX(YEAR(BF$4)-YEAR(Assumptions!$D$17)+IF(MONTH(BF$4)&lt;MONTH(Assumptions!$D$17),0,1)-1,0)</f>
        <v>4</v>
      </c>
      <c r="BG23" s="142">
        <f>MAX(YEAR(BG$4)-YEAR(Assumptions!$D$17)+IF(MONTH(BG$4)&lt;MONTH(Assumptions!$D$17),0,1)-1,0)</f>
        <v>4</v>
      </c>
      <c r="BH23" s="142">
        <f>MAX(YEAR(BH$4)-YEAR(Assumptions!$D$17)+IF(MONTH(BH$4)&lt;MONTH(Assumptions!$D$17),0,1)-1,0)</f>
        <v>4</v>
      </c>
      <c r="BI23" s="142">
        <f>MAX(YEAR(BI$4)-YEAR(Assumptions!$D$17)+IF(MONTH(BI$4)&lt;MONTH(Assumptions!$D$17),0,1)-1,0)</f>
        <v>4</v>
      </c>
      <c r="BJ23" s="142">
        <f>MAX(YEAR(BJ$4)-YEAR(Assumptions!$D$17)+IF(MONTH(BJ$4)&lt;MONTH(Assumptions!$D$17),0,1)-1,0)</f>
        <v>4</v>
      </c>
      <c r="BK23" s="142">
        <f>MAX(YEAR(BK$4)-YEAR(Assumptions!$D$17)+IF(MONTH(BK$4)&lt;MONTH(Assumptions!$D$17),0,1)-1,0)</f>
        <v>4</v>
      </c>
      <c r="BL23" s="142">
        <f>MAX(YEAR(BL$4)-YEAR(Assumptions!$D$17)+IF(MONTH(BL$4)&lt;MONTH(Assumptions!$D$17),0,1)-1,0)</f>
        <v>4</v>
      </c>
      <c r="BM23" s="142">
        <f>MAX(YEAR(BM$4)-YEAR(Assumptions!$D$17)+IF(MONTH(BM$4)&lt;MONTH(Assumptions!$D$17),0,1)-1,0)</f>
        <v>4</v>
      </c>
      <c r="BN23" s="142">
        <f>MAX(YEAR(BN$4)-YEAR(Assumptions!$D$17)+IF(MONTH(BN$4)&lt;MONTH(Assumptions!$D$17),0,1)-1,0)</f>
        <v>4</v>
      </c>
      <c r="BO23" s="342"/>
      <c r="BP23" s="142">
        <f>MAX(YEAR(BP$4)-YEAR(Assumptions!$D$17)+IF(MONTH(BP$4)&lt;MONTH(Assumptions!$D$17),0,1)-1,0)</f>
        <v>4</v>
      </c>
      <c r="BQ23" s="142">
        <f>MAX(YEAR(BQ$4)-YEAR(Assumptions!$D$17)+IF(MONTH(BQ$4)&lt;MONTH(Assumptions!$D$17),0,1)-1,0)</f>
        <v>4</v>
      </c>
      <c r="BR23" s="142">
        <f>MAX(YEAR(BR$4)-YEAR(Assumptions!$D$17)+IF(MONTH(BR$4)&lt;MONTH(Assumptions!$D$17),0,1)-1,0)</f>
        <v>5</v>
      </c>
      <c r="BS23" s="142">
        <f>MAX(YEAR(BS$4)-YEAR(Assumptions!$D$17)+IF(MONTH(BS$4)&lt;MONTH(Assumptions!$D$17),0,1)-1,0)</f>
        <v>5</v>
      </c>
      <c r="BT23" s="142">
        <f>MAX(YEAR(BT$4)-YEAR(Assumptions!$D$17)+IF(MONTH(BT$4)&lt;MONTH(Assumptions!$D$17),0,1)-1,0)</f>
        <v>5</v>
      </c>
      <c r="BU23" s="142">
        <f>MAX(YEAR(BU$4)-YEAR(Assumptions!$D$17)+IF(MONTH(BU$4)&lt;MONTH(Assumptions!$D$17),0,1)-1,0)</f>
        <v>5</v>
      </c>
      <c r="BV23" s="142">
        <f>MAX(YEAR(BV$4)-YEAR(Assumptions!$D$17)+IF(MONTH(BV$4)&lt;MONTH(Assumptions!$D$17),0,1)-1,0)</f>
        <v>5</v>
      </c>
      <c r="BW23" s="142">
        <f>MAX(YEAR(BW$4)-YEAR(Assumptions!$D$17)+IF(MONTH(BW$4)&lt;MONTH(Assumptions!$D$17),0,1)-1,0)</f>
        <v>5</v>
      </c>
      <c r="BX23" s="142">
        <f>MAX(YEAR(BX$4)-YEAR(Assumptions!$D$17)+IF(MONTH(BX$4)&lt;MONTH(Assumptions!$D$17),0,1)-1,0)</f>
        <v>5</v>
      </c>
      <c r="BY23" s="142">
        <f>MAX(YEAR(BY$4)-YEAR(Assumptions!$D$17)+IF(MONTH(BY$4)&lt;MONTH(Assumptions!$D$17),0,1)-1,0)</f>
        <v>5</v>
      </c>
      <c r="BZ23" s="142">
        <f>MAX(YEAR(BZ$4)-YEAR(Assumptions!$D$17)+IF(MONTH(BZ$4)&lt;MONTH(Assumptions!$D$17),0,1)-1,0)</f>
        <v>5</v>
      </c>
      <c r="CA23" s="142">
        <f>MAX(YEAR(CA$4)-YEAR(Assumptions!$D$17)+IF(MONTH(CA$4)&lt;MONTH(Assumptions!$D$17),0,1)-1,0)</f>
        <v>5</v>
      </c>
      <c r="CB23" s="342"/>
      <c r="CC23" s="142">
        <f>MAX(YEAR(CC$4)-YEAR(Assumptions!$D$17)+IF(MONTH(CC$4)&lt;MONTH(Assumptions!$D$17),0,1)-1,0)</f>
        <v>5</v>
      </c>
      <c r="CD23" s="142">
        <f>MAX(YEAR(CD$4)-YEAR(Assumptions!$D$17)+IF(MONTH(CD$4)&lt;MONTH(Assumptions!$D$17),0,1)-1,0)</f>
        <v>5</v>
      </c>
      <c r="CE23" s="142">
        <f>MAX(YEAR(CE$4)-YEAR(Assumptions!$D$17)+IF(MONTH(CE$4)&lt;MONTH(Assumptions!$D$17),0,1)-1,0)</f>
        <v>6</v>
      </c>
      <c r="CF23" s="142">
        <f>MAX(YEAR(CF$4)-YEAR(Assumptions!$D$17)+IF(MONTH(CF$4)&lt;MONTH(Assumptions!$D$17),0,1)-1,0)</f>
        <v>6</v>
      </c>
      <c r="CG23" s="142">
        <f>MAX(YEAR(CG$4)-YEAR(Assumptions!$D$17)+IF(MONTH(CG$4)&lt;MONTH(Assumptions!$D$17),0,1)-1,0)</f>
        <v>6</v>
      </c>
      <c r="CH23" s="142">
        <f>MAX(YEAR(CH$4)-YEAR(Assumptions!$D$17)+IF(MONTH(CH$4)&lt;MONTH(Assumptions!$D$17),0,1)-1,0)</f>
        <v>6</v>
      </c>
      <c r="CI23" s="142">
        <f>MAX(YEAR(CI$4)-YEAR(Assumptions!$D$17)+IF(MONTH(CI$4)&lt;MONTH(Assumptions!$D$17),0,1)-1,0)</f>
        <v>6</v>
      </c>
      <c r="CJ23" s="142">
        <f>MAX(YEAR(CJ$4)-YEAR(Assumptions!$D$17)+IF(MONTH(CJ$4)&lt;MONTH(Assumptions!$D$17),0,1)-1,0)</f>
        <v>6</v>
      </c>
      <c r="CK23" s="142">
        <f>MAX(YEAR(CK$4)-YEAR(Assumptions!$D$17)+IF(MONTH(CK$4)&lt;MONTH(Assumptions!$D$17),0,1)-1,0)</f>
        <v>6</v>
      </c>
      <c r="CL23" s="142">
        <f>MAX(YEAR(CL$4)-YEAR(Assumptions!$D$17)+IF(MONTH(CL$4)&lt;MONTH(Assumptions!$D$17),0,1)-1,0)</f>
        <v>6</v>
      </c>
      <c r="CM23" s="142">
        <f>MAX(YEAR(CM$4)-YEAR(Assumptions!$D$17)+IF(MONTH(CM$4)&lt;MONTH(Assumptions!$D$17),0,1)-1,0)</f>
        <v>6</v>
      </c>
      <c r="CN23" s="142">
        <f>MAX(YEAR(CN$4)-YEAR(Assumptions!$D$17)+IF(MONTH(CN$4)&lt;MONTH(Assumptions!$D$17),0,1)-1,0)</f>
        <v>6</v>
      </c>
      <c r="CO23" s="342"/>
      <c r="CP23" s="142">
        <f>MAX(YEAR(CP$4)-YEAR(Assumptions!$D$17)+IF(MONTH(CP$4)&lt;MONTH(Assumptions!$D$17),0,1)-1,0)</f>
        <v>6</v>
      </c>
      <c r="CQ23" s="142">
        <f>MAX(YEAR(CQ$4)-YEAR(Assumptions!$D$17)+IF(MONTH(CQ$4)&lt;MONTH(Assumptions!$D$17),0,1)-1,0)</f>
        <v>6</v>
      </c>
      <c r="CR23" s="142">
        <f>MAX(YEAR(CR$4)-YEAR(Assumptions!$D$17)+IF(MONTH(CR$4)&lt;MONTH(Assumptions!$D$17),0,1)-1,0)</f>
        <v>7</v>
      </c>
      <c r="CS23" s="142">
        <f>MAX(YEAR(CS$4)-YEAR(Assumptions!$D$17)+IF(MONTH(CS$4)&lt;MONTH(Assumptions!$D$17),0,1)-1,0)</f>
        <v>7</v>
      </c>
      <c r="CT23" s="142">
        <f>MAX(YEAR(CT$4)-YEAR(Assumptions!$D$17)+IF(MONTH(CT$4)&lt;MONTH(Assumptions!$D$17),0,1)-1,0)</f>
        <v>7</v>
      </c>
      <c r="CU23" s="142">
        <f>MAX(YEAR(CU$4)-YEAR(Assumptions!$D$17)+IF(MONTH(CU$4)&lt;MONTH(Assumptions!$D$17),0,1)-1,0)</f>
        <v>7</v>
      </c>
      <c r="CV23" s="142">
        <f>MAX(YEAR(CV$4)-YEAR(Assumptions!$D$17)+IF(MONTH(CV$4)&lt;MONTH(Assumptions!$D$17),0,1)-1,0)</f>
        <v>7</v>
      </c>
      <c r="CW23" s="142">
        <f>MAX(YEAR(CW$4)-YEAR(Assumptions!$D$17)+IF(MONTH(CW$4)&lt;MONTH(Assumptions!$D$17),0,1)-1,0)</f>
        <v>7</v>
      </c>
      <c r="CX23" s="142">
        <f>MAX(YEAR(CX$4)-YEAR(Assumptions!$D$17)+IF(MONTH(CX$4)&lt;MONTH(Assumptions!$D$17),0,1)-1,0)</f>
        <v>7</v>
      </c>
      <c r="CY23" s="142">
        <f>MAX(YEAR(CY$4)-YEAR(Assumptions!$D$17)+IF(MONTH(CY$4)&lt;MONTH(Assumptions!$D$17),0,1)-1,0)</f>
        <v>7</v>
      </c>
      <c r="CZ23" s="142">
        <f>MAX(YEAR(CZ$4)-YEAR(Assumptions!$D$17)+IF(MONTH(CZ$4)&lt;MONTH(Assumptions!$D$17),0,1)-1,0)</f>
        <v>7</v>
      </c>
      <c r="DA23" s="142">
        <f>MAX(YEAR(DA$4)-YEAR(Assumptions!$D$17)+IF(MONTH(DA$4)&lt;MONTH(Assumptions!$D$17),0,1)-1,0)</f>
        <v>7</v>
      </c>
      <c r="DB23" s="342"/>
    </row>
    <row r="24" spans="2:107" s="28" customFormat="1" outlineLevel="1">
      <c r="B24" s="149" t="str">
        <f>Assumptions!E12</f>
        <v>PaaS Phase</v>
      </c>
      <c r="C24" s="142">
        <f>MAX(YEAR(C$4)-YEAR(Assumptions!$E$17)+IF(MONTH(C$4)&lt;MONTH(Assumptions!$E$17),0,1)-1,0)</f>
        <v>0</v>
      </c>
      <c r="D24" s="142">
        <f>MAX(YEAR(D$4)-YEAR(Assumptions!$E$17)+IF(MONTH(D$4)&lt;MONTH(Assumptions!$E$17),0,1)-1,0)</f>
        <v>0</v>
      </c>
      <c r="E24" s="142">
        <f>MAX(YEAR(E$4)-YEAR(Assumptions!$E$17)+IF(MONTH(E$4)&lt;MONTH(Assumptions!$E$17),0,1)-1,0)</f>
        <v>0</v>
      </c>
      <c r="F24" s="142">
        <f>MAX(YEAR(F$4)-YEAR(Assumptions!$E$17)+IF(MONTH(F$4)&lt;MONTH(Assumptions!$E$17),0,1)-1,0)</f>
        <v>0</v>
      </c>
      <c r="G24" s="142">
        <f>MAX(YEAR(G$4)-YEAR(Assumptions!$E$17)+IF(MONTH(G$4)&lt;MONTH(Assumptions!$E$17),0,1)-1,0)</f>
        <v>0</v>
      </c>
      <c r="H24" s="142">
        <f>MAX(YEAR(H$4)-YEAR(Assumptions!$E$17)+IF(MONTH(H$4)&lt;MONTH(Assumptions!$E$17),0,1)-1,0)</f>
        <v>0</v>
      </c>
      <c r="I24" s="142">
        <f>MAX(YEAR(I$4)-YEAR(Assumptions!$E$17)+IF(MONTH(I$4)&lt;MONTH(Assumptions!$E$17),0,1)-1,0)</f>
        <v>0</v>
      </c>
      <c r="J24" s="142">
        <f>MAX(YEAR(J$4)-YEAR(Assumptions!$E$17)+IF(MONTH(J$4)&lt;MONTH(Assumptions!$E$17),0,1)-1,0)</f>
        <v>0</v>
      </c>
      <c r="K24" s="142">
        <f>MAX(YEAR(K$4)-YEAR(Assumptions!$E$17)+IF(MONTH(K$4)&lt;MONTH(Assumptions!$E$17),0,1)-1,0)</f>
        <v>0</v>
      </c>
      <c r="L24" s="142">
        <f>MAX(YEAR(L$4)-YEAR(Assumptions!$E$17)+IF(MONTH(L$4)&lt;MONTH(Assumptions!$E$17),0,1)-1,0)</f>
        <v>0</v>
      </c>
      <c r="M24" s="142">
        <f>MAX(YEAR(M$4)-YEAR(Assumptions!$E$17)+IF(MONTH(M$4)&lt;MONTH(Assumptions!$E$17),0,1)-1,0)</f>
        <v>0</v>
      </c>
      <c r="N24" s="142">
        <f>MAX(YEAR(N$4)-YEAR(Assumptions!$E$17)+IF(MONTH(N$4)&lt;MONTH(Assumptions!$E$17),0,1)-1,0)</f>
        <v>0</v>
      </c>
      <c r="O24" s="342"/>
      <c r="P24" s="142">
        <f>MAX(YEAR(P$4)-YEAR(Assumptions!$E$17)+IF(MONTH(P$4)&lt;MONTH(Assumptions!$E$17),0,1)-1,0)</f>
        <v>0</v>
      </c>
      <c r="Q24" s="142">
        <f>MAX(YEAR(Q$4)-YEAR(Assumptions!$E$17)+IF(MONTH(Q$4)&lt;MONTH(Assumptions!$E$17),0,1)-1,0)</f>
        <v>0</v>
      </c>
      <c r="R24" s="142">
        <f>MAX(YEAR(R$4)-YEAR(Assumptions!$E$17)+IF(MONTH(R$4)&lt;MONTH(Assumptions!$E$17),0,1)-1,0)</f>
        <v>0</v>
      </c>
      <c r="S24" s="142">
        <f>MAX(YEAR(S$4)-YEAR(Assumptions!$E$17)+IF(MONTH(S$4)&lt;MONTH(Assumptions!$E$17),0,1)-1,0)</f>
        <v>0</v>
      </c>
      <c r="T24" s="142">
        <f>MAX(YEAR(T$4)-YEAR(Assumptions!$E$17)+IF(MONTH(T$4)&lt;MONTH(Assumptions!$E$17),0,1)-1,0)</f>
        <v>0</v>
      </c>
      <c r="U24" s="142">
        <f>MAX(YEAR(U$4)-YEAR(Assumptions!$E$17)+IF(MONTH(U$4)&lt;MONTH(Assumptions!$E$17),0,1)-1,0)</f>
        <v>0</v>
      </c>
      <c r="V24" s="142">
        <f>MAX(YEAR(V$4)-YEAR(Assumptions!$E$17)+IF(MONTH(V$4)&lt;MONTH(Assumptions!$E$17),0,1)-1,0)</f>
        <v>0</v>
      </c>
      <c r="W24" s="142">
        <f>MAX(YEAR(W$4)-YEAR(Assumptions!$E$17)+IF(MONTH(W$4)&lt;MONTH(Assumptions!$E$17),0,1)-1,0)</f>
        <v>0</v>
      </c>
      <c r="X24" s="142">
        <f>MAX(YEAR(X$4)-YEAR(Assumptions!$E$17)+IF(MONTH(X$4)&lt;MONTH(Assumptions!$E$17),0,1)-1,0)</f>
        <v>0</v>
      </c>
      <c r="Y24" s="142">
        <f>MAX(YEAR(Y$4)-YEAR(Assumptions!$E$17)+IF(MONTH(Y$4)&lt;MONTH(Assumptions!$E$17),0,1)-1,0)</f>
        <v>0</v>
      </c>
      <c r="Z24" s="142">
        <f>MAX(YEAR(Z$4)-YEAR(Assumptions!$E$17)+IF(MONTH(Z$4)&lt;MONTH(Assumptions!$E$17),0,1)-1,0)</f>
        <v>0</v>
      </c>
      <c r="AA24" s="142">
        <f>MAX(YEAR(AA$4)-YEAR(Assumptions!$E$17)+IF(MONTH(AA$4)&lt;MONTH(Assumptions!$E$17),0,1)-1,0)</f>
        <v>0</v>
      </c>
      <c r="AB24" s="342"/>
      <c r="AC24" s="142">
        <f>MAX(YEAR(AC$4)-YEAR(Assumptions!$E$17)+IF(MONTH(AC$4)&lt;MONTH(Assumptions!$E$17),0,1)-1,0)</f>
        <v>0</v>
      </c>
      <c r="AD24" s="142">
        <f>MAX(YEAR(AD$4)-YEAR(Assumptions!$E$17)+IF(MONTH(AD$4)&lt;MONTH(Assumptions!$E$17),0,1)-1,0)</f>
        <v>0</v>
      </c>
      <c r="AE24" s="142">
        <f>MAX(YEAR(AE$4)-YEAR(Assumptions!$E$17)+IF(MONTH(AE$4)&lt;MONTH(Assumptions!$E$17),0,1)-1,0)</f>
        <v>0</v>
      </c>
      <c r="AF24" s="142">
        <f>MAX(YEAR(AF$4)-YEAR(Assumptions!$E$17)+IF(MONTH(AF$4)&lt;MONTH(Assumptions!$E$17),0,1)-1,0)</f>
        <v>0</v>
      </c>
      <c r="AG24" s="142">
        <f>MAX(YEAR(AG$4)-YEAR(Assumptions!$E$17)+IF(MONTH(AG$4)&lt;MONTH(Assumptions!$E$17),0,1)-1,0)</f>
        <v>0</v>
      </c>
      <c r="AH24" s="142">
        <f>MAX(YEAR(AH$4)-YEAR(Assumptions!$E$17)+IF(MONTH(AH$4)&lt;MONTH(Assumptions!$E$17),0,1)-1,0)</f>
        <v>0</v>
      </c>
      <c r="AI24" s="142">
        <f>MAX(YEAR(AI$4)-YEAR(Assumptions!$E$17)+IF(MONTH(AI$4)&lt;MONTH(Assumptions!$E$17),0,1)-1,0)</f>
        <v>1</v>
      </c>
      <c r="AJ24" s="142">
        <f>MAX(YEAR(AJ$4)-YEAR(Assumptions!$E$17)+IF(MONTH(AJ$4)&lt;MONTH(Assumptions!$E$17),0,1)-1,0)</f>
        <v>1</v>
      </c>
      <c r="AK24" s="142">
        <f>MAX(YEAR(AK$4)-YEAR(Assumptions!$E$17)+IF(MONTH(AK$4)&lt;MONTH(Assumptions!$E$17),0,1)-1,0)</f>
        <v>1</v>
      </c>
      <c r="AL24" s="142">
        <f>MAX(YEAR(AL$4)-YEAR(Assumptions!$E$17)+IF(MONTH(AL$4)&lt;MONTH(Assumptions!$E$17),0,1)-1,0)</f>
        <v>1</v>
      </c>
      <c r="AM24" s="142">
        <f>MAX(YEAR(AM$4)-YEAR(Assumptions!$E$17)+IF(MONTH(AM$4)&lt;MONTH(Assumptions!$E$17),0,1)-1,0)</f>
        <v>1</v>
      </c>
      <c r="AN24" s="142">
        <f>MAX(YEAR(AN$4)-YEAR(Assumptions!$E$17)+IF(MONTH(AN$4)&lt;MONTH(Assumptions!$E$17),0,1)-1,0)</f>
        <v>1</v>
      </c>
      <c r="AO24" s="342"/>
      <c r="AP24" s="142">
        <f>MAX(YEAR(AP$4)-YEAR(Assumptions!$E$17)+IF(MONTH(AP$4)&lt;MONTH(Assumptions!$E$17),0,1)-1,0)</f>
        <v>1</v>
      </c>
      <c r="AQ24" s="142">
        <f>MAX(YEAR(AQ$4)-YEAR(Assumptions!$E$17)+IF(MONTH(AQ$4)&lt;MONTH(Assumptions!$E$17),0,1)-1,0)</f>
        <v>1</v>
      </c>
      <c r="AR24" s="142">
        <f>MAX(YEAR(AR$4)-YEAR(Assumptions!$E$17)+IF(MONTH(AR$4)&lt;MONTH(Assumptions!$E$17),0,1)-1,0)</f>
        <v>1</v>
      </c>
      <c r="AS24" s="142">
        <f>MAX(YEAR(AS$4)-YEAR(Assumptions!$E$17)+IF(MONTH(AS$4)&lt;MONTH(Assumptions!$E$17),0,1)-1,0)</f>
        <v>1</v>
      </c>
      <c r="AT24" s="142">
        <f>MAX(YEAR(AT$4)-YEAR(Assumptions!$E$17)+IF(MONTH(AT$4)&lt;MONTH(Assumptions!$E$17),0,1)-1,0)</f>
        <v>1</v>
      </c>
      <c r="AU24" s="142">
        <f>MAX(YEAR(AU$4)-YEAR(Assumptions!$E$17)+IF(MONTH(AU$4)&lt;MONTH(Assumptions!$E$17),0,1)-1,0)</f>
        <v>1</v>
      </c>
      <c r="AV24" s="142">
        <f>MAX(YEAR(AV$4)-YEAR(Assumptions!$E$17)+IF(MONTH(AV$4)&lt;MONTH(Assumptions!$E$17),0,1)-1,0)</f>
        <v>2</v>
      </c>
      <c r="AW24" s="142">
        <f>MAX(YEAR(AW$4)-YEAR(Assumptions!$E$17)+IF(MONTH(AW$4)&lt;MONTH(Assumptions!$E$17),0,1)-1,0)</f>
        <v>2</v>
      </c>
      <c r="AX24" s="142">
        <f>MAX(YEAR(AX$4)-YEAR(Assumptions!$E$17)+IF(MONTH(AX$4)&lt;MONTH(Assumptions!$E$17),0,1)-1,0)</f>
        <v>2</v>
      </c>
      <c r="AY24" s="142">
        <f>MAX(YEAR(AY$4)-YEAR(Assumptions!$E$17)+IF(MONTH(AY$4)&lt;MONTH(Assumptions!$E$17),0,1)-1,0)</f>
        <v>2</v>
      </c>
      <c r="AZ24" s="142">
        <f>MAX(YEAR(AZ$4)-YEAR(Assumptions!$E$17)+IF(MONTH(AZ$4)&lt;MONTH(Assumptions!$E$17),0,1)-1,0)</f>
        <v>2</v>
      </c>
      <c r="BA24" s="142">
        <f>MAX(YEAR(BA$4)-YEAR(Assumptions!$E$17)+IF(MONTH(BA$4)&lt;MONTH(Assumptions!$E$17),0,1)-1,0)</f>
        <v>2</v>
      </c>
      <c r="BB24" s="342"/>
      <c r="BC24" s="142">
        <f>MAX(YEAR(BC$4)-YEAR(Assumptions!$E$17)+IF(MONTH(BC$4)&lt;MONTH(Assumptions!$E$17),0,1)-1,0)</f>
        <v>2</v>
      </c>
      <c r="BD24" s="142">
        <f>MAX(YEAR(BD$4)-YEAR(Assumptions!$E$17)+IF(MONTH(BD$4)&lt;MONTH(Assumptions!$E$17),0,1)-1,0)</f>
        <v>2</v>
      </c>
      <c r="BE24" s="142">
        <f>MAX(YEAR(BE$4)-YEAR(Assumptions!$E$17)+IF(MONTH(BE$4)&lt;MONTH(Assumptions!$E$17),0,1)-1,0)</f>
        <v>2</v>
      </c>
      <c r="BF24" s="142">
        <f>MAX(YEAR(BF$4)-YEAR(Assumptions!$E$17)+IF(MONTH(BF$4)&lt;MONTH(Assumptions!$E$17),0,1)-1,0)</f>
        <v>2</v>
      </c>
      <c r="BG24" s="142">
        <f>MAX(YEAR(BG$4)-YEAR(Assumptions!$E$17)+IF(MONTH(BG$4)&lt;MONTH(Assumptions!$E$17),0,1)-1,0)</f>
        <v>2</v>
      </c>
      <c r="BH24" s="142">
        <f>MAX(YEAR(BH$4)-YEAR(Assumptions!$E$17)+IF(MONTH(BH$4)&lt;MONTH(Assumptions!$E$17),0,1)-1,0)</f>
        <v>2</v>
      </c>
      <c r="BI24" s="142">
        <f>MAX(YEAR(BI$4)-YEAR(Assumptions!$E$17)+IF(MONTH(BI$4)&lt;MONTH(Assumptions!$E$17),0,1)-1,0)</f>
        <v>3</v>
      </c>
      <c r="BJ24" s="142">
        <f>MAX(YEAR(BJ$4)-YEAR(Assumptions!$E$17)+IF(MONTH(BJ$4)&lt;MONTH(Assumptions!$E$17),0,1)-1,0)</f>
        <v>3</v>
      </c>
      <c r="BK24" s="142">
        <f>MAX(YEAR(BK$4)-YEAR(Assumptions!$E$17)+IF(MONTH(BK$4)&lt;MONTH(Assumptions!$E$17),0,1)-1,0)</f>
        <v>3</v>
      </c>
      <c r="BL24" s="142">
        <f>MAX(YEAR(BL$4)-YEAR(Assumptions!$E$17)+IF(MONTH(BL$4)&lt;MONTH(Assumptions!$E$17),0,1)-1,0)</f>
        <v>3</v>
      </c>
      <c r="BM24" s="142">
        <f>MAX(YEAR(BM$4)-YEAR(Assumptions!$E$17)+IF(MONTH(BM$4)&lt;MONTH(Assumptions!$E$17),0,1)-1,0)</f>
        <v>3</v>
      </c>
      <c r="BN24" s="142">
        <f>MAX(YEAR(BN$4)-YEAR(Assumptions!$E$17)+IF(MONTH(BN$4)&lt;MONTH(Assumptions!$E$17),0,1)-1,0)</f>
        <v>3</v>
      </c>
      <c r="BO24" s="342"/>
      <c r="BP24" s="142">
        <f>MAX(YEAR(BP$4)-YEAR(Assumptions!$E$17)+IF(MONTH(BP$4)&lt;MONTH(Assumptions!$E$17),0,1)-1,0)</f>
        <v>3</v>
      </c>
      <c r="BQ24" s="142">
        <f>MAX(YEAR(BQ$4)-YEAR(Assumptions!$E$17)+IF(MONTH(BQ$4)&lt;MONTH(Assumptions!$E$17),0,1)-1,0)</f>
        <v>3</v>
      </c>
      <c r="BR24" s="142">
        <f>MAX(YEAR(BR$4)-YEAR(Assumptions!$E$17)+IF(MONTH(BR$4)&lt;MONTH(Assumptions!$E$17),0,1)-1,0)</f>
        <v>3</v>
      </c>
      <c r="BS24" s="142">
        <f>MAX(YEAR(BS$4)-YEAR(Assumptions!$E$17)+IF(MONTH(BS$4)&lt;MONTH(Assumptions!$E$17),0,1)-1,0)</f>
        <v>3</v>
      </c>
      <c r="BT24" s="142">
        <f>MAX(YEAR(BT$4)-YEAR(Assumptions!$E$17)+IF(MONTH(BT$4)&lt;MONTH(Assumptions!$E$17),0,1)-1,0)</f>
        <v>3</v>
      </c>
      <c r="BU24" s="142">
        <f>MAX(YEAR(BU$4)-YEAR(Assumptions!$E$17)+IF(MONTH(BU$4)&lt;MONTH(Assumptions!$E$17),0,1)-1,0)</f>
        <v>3</v>
      </c>
      <c r="BV24" s="142">
        <f>MAX(YEAR(BV$4)-YEAR(Assumptions!$E$17)+IF(MONTH(BV$4)&lt;MONTH(Assumptions!$E$17),0,1)-1,0)</f>
        <v>4</v>
      </c>
      <c r="BW24" s="142">
        <f>MAX(YEAR(BW$4)-YEAR(Assumptions!$E$17)+IF(MONTH(BW$4)&lt;MONTH(Assumptions!$E$17),0,1)-1,0)</f>
        <v>4</v>
      </c>
      <c r="BX24" s="142">
        <f>MAX(YEAR(BX$4)-YEAR(Assumptions!$E$17)+IF(MONTH(BX$4)&lt;MONTH(Assumptions!$E$17),0,1)-1,0)</f>
        <v>4</v>
      </c>
      <c r="BY24" s="142">
        <f>MAX(YEAR(BY$4)-YEAR(Assumptions!$E$17)+IF(MONTH(BY$4)&lt;MONTH(Assumptions!$E$17),0,1)-1,0)</f>
        <v>4</v>
      </c>
      <c r="BZ24" s="142">
        <f>MAX(YEAR(BZ$4)-YEAR(Assumptions!$E$17)+IF(MONTH(BZ$4)&lt;MONTH(Assumptions!$E$17),0,1)-1,0)</f>
        <v>4</v>
      </c>
      <c r="CA24" s="142">
        <f>MAX(YEAR(CA$4)-YEAR(Assumptions!$E$17)+IF(MONTH(CA$4)&lt;MONTH(Assumptions!$E$17),0,1)-1,0)</f>
        <v>4</v>
      </c>
      <c r="CB24" s="342"/>
      <c r="CC24" s="142">
        <f>MAX(YEAR(CC$4)-YEAR(Assumptions!$E$17)+IF(MONTH(CC$4)&lt;MONTH(Assumptions!$E$17),0,1)-1,0)</f>
        <v>4</v>
      </c>
      <c r="CD24" s="142">
        <f>MAX(YEAR(CD$4)-YEAR(Assumptions!$E$17)+IF(MONTH(CD$4)&lt;MONTH(Assumptions!$E$17),0,1)-1,0)</f>
        <v>4</v>
      </c>
      <c r="CE24" s="142">
        <f>MAX(YEAR(CE$4)-YEAR(Assumptions!$E$17)+IF(MONTH(CE$4)&lt;MONTH(Assumptions!$E$17),0,1)-1,0)</f>
        <v>4</v>
      </c>
      <c r="CF24" s="142">
        <f>MAX(YEAR(CF$4)-YEAR(Assumptions!$E$17)+IF(MONTH(CF$4)&lt;MONTH(Assumptions!$E$17),0,1)-1,0)</f>
        <v>4</v>
      </c>
      <c r="CG24" s="142">
        <f>MAX(YEAR(CG$4)-YEAR(Assumptions!$E$17)+IF(MONTH(CG$4)&lt;MONTH(Assumptions!$E$17),0,1)-1,0)</f>
        <v>4</v>
      </c>
      <c r="CH24" s="142">
        <f>MAX(YEAR(CH$4)-YEAR(Assumptions!$E$17)+IF(MONTH(CH$4)&lt;MONTH(Assumptions!$E$17),0,1)-1,0)</f>
        <v>4</v>
      </c>
      <c r="CI24" s="142">
        <f>MAX(YEAR(CI$4)-YEAR(Assumptions!$E$17)+IF(MONTH(CI$4)&lt;MONTH(Assumptions!$E$17),0,1)-1,0)</f>
        <v>5</v>
      </c>
      <c r="CJ24" s="142">
        <f>MAX(YEAR(CJ$4)-YEAR(Assumptions!$E$17)+IF(MONTH(CJ$4)&lt;MONTH(Assumptions!$E$17),0,1)-1,0)</f>
        <v>5</v>
      </c>
      <c r="CK24" s="142">
        <f>MAX(YEAR(CK$4)-YEAR(Assumptions!$E$17)+IF(MONTH(CK$4)&lt;MONTH(Assumptions!$E$17),0,1)-1,0)</f>
        <v>5</v>
      </c>
      <c r="CL24" s="142">
        <f>MAX(YEAR(CL$4)-YEAR(Assumptions!$E$17)+IF(MONTH(CL$4)&lt;MONTH(Assumptions!$E$17),0,1)-1,0)</f>
        <v>5</v>
      </c>
      <c r="CM24" s="142">
        <f>MAX(YEAR(CM$4)-YEAR(Assumptions!$E$17)+IF(MONTH(CM$4)&lt;MONTH(Assumptions!$E$17),0,1)-1,0)</f>
        <v>5</v>
      </c>
      <c r="CN24" s="142">
        <f>MAX(YEAR(CN$4)-YEAR(Assumptions!$E$17)+IF(MONTH(CN$4)&lt;MONTH(Assumptions!$E$17),0,1)-1,0)</f>
        <v>5</v>
      </c>
      <c r="CO24" s="342"/>
      <c r="CP24" s="142">
        <f>MAX(YEAR(CP$4)-YEAR(Assumptions!$E$17)+IF(MONTH(CP$4)&lt;MONTH(Assumptions!$E$17),0,1)-1,0)</f>
        <v>5</v>
      </c>
      <c r="CQ24" s="142">
        <f>MAX(YEAR(CQ$4)-YEAR(Assumptions!$E$17)+IF(MONTH(CQ$4)&lt;MONTH(Assumptions!$E$17),0,1)-1,0)</f>
        <v>5</v>
      </c>
      <c r="CR24" s="142">
        <f>MAX(YEAR(CR$4)-YEAR(Assumptions!$E$17)+IF(MONTH(CR$4)&lt;MONTH(Assumptions!$E$17),0,1)-1,0)</f>
        <v>5</v>
      </c>
      <c r="CS24" s="142">
        <f>MAX(YEAR(CS$4)-YEAR(Assumptions!$E$17)+IF(MONTH(CS$4)&lt;MONTH(Assumptions!$E$17),0,1)-1,0)</f>
        <v>5</v>
      </c>
      <c r="CT24" s="142">
        <f>MAX(YEAR(CT$4)-YEAR(Assumptions!$E$17)+IF(MONTH(CT$4)&lt;MONTH(Assumptions!$E$17),0,1)-1,0)</f>
        <v>5</v>
      </c>
      <c r="CU24" s="142">
        <f>MAX(YEAR(CU$4)-YEAR(Assumptions!$E$17)+IF(MONTH(CU$4)&lt;MONTH(Assumptions!$E$17),0,1)-1,0)</f>
        <v>5</v>
      </c>
      <c r="CV24" s="142">
        <f>MAX(YEAR(CV$4)-YEAR(Assumptions!$E$17)+IF(MONTH(CV$4)&lt;MONTH(Assumptions!$E$17),0,1)-1,0)</f>
        <v>6</v>
      </c>
      <c r="CW24" s="142">
        <f>MAX(YEAR(CW$4)-YEAR(Assumptions!$E$17)+IF(MONTH(CW$4)&lt;MONTH(Assumptions!$E$17),0,1)-1,0)</f>
        <v>6</v>
      </c>
      <c r="CX24" s="142">
        <f>MAX(YEAR(CX$4)-YEAR(Assumptions!$E$17)+IF(MONTH(CX$4)&lt;MONTH(Assumptions!$E$17),0,1)-1,0)</f>
        <v>6</v>
      </c>
      <c r="CY24" s="142">
        <f>MAX(YEAR(CY$4)-YEAR(Assumptions!$E$17)+IF(MONTH(CY$4)&lt;MONTH(Assumptions!$E$17),0,1)-1,0)</f>
        <v>6</v>
      </c>
      <c r="CZ24" s="142">
        <f>MAX(YEAR(CZ$4)-YEAR(Assumptions!$E$17)+IF(MONTH(CZ$4)&lt;MONTH(Assumptions!$E$17),0,1)-1,0)</f>
        <v>6</v>
      </c>
      <c r="DA24" s="142">
        <f>MAX(YEAR(DA$4)-YEAR(Assumptions!$E$17)+IF(MONTH(DA$4)&lt;MONTH(Assumptions!$E$17),0,1)-1,0)</f>
        <v>6</v>
      </c>
      <c r="DB24" s="342"/>
    </row>
    <row r="25" spans="2:107" s="28" customFormat="1" outlineLevel="1">
      <c r="B25" s="149" t="str">
        <f>Assumptions!F12</f>
        <v>Baas Phase</v>
      </c>
      <c r="C25" s="142">
        <f>MAX(YEAR(C$4)-YEAR(Assumptions!$F$17)+IF(MONTH(C$4)&lt;MONTH(Assumptions!$F$17),0,1)-1,0)</f>
        <v>0</v>
      </c>
      <c r="D25" s="142">
        <f>MAX(YEAR(D$4)-YEAR(Assumptions!$F$17)+IF(MONTH(D$4)&lt;MONTH(Assumptions!$F$17),0,1)-1,0)</f>
        <v>0</v>
      </c>
      <c r="E25" s="142">
        <f>MAX(YEAR(E$4)-YEAR(Assumptions!$F$17)+IF(MONTH(E$4)&lt;MONTH(Assumptions!$F$17),0,1)-1,0)</f>
        <v>0</v>
      </c>
      <c r="F25" s="142">
        <f>MAX(YEAR(F$4)-YEAR(Assumptions!$F$17)+IF(MONTH(F$4)&lt;MONTH(Assumptions!$F$17),0,1)-1,0)</f>
        <v>0</v>
      </c>
      <c r="G25" s="142">
        <f>MAX(YEAR(G$4)-YEAR(Assumptions!$F$17)+IF(MONTH(G$4)&lt;MONTH(Assumptions!$F$17),0,1)-1,0)</f>
        <v>0</v>
      </c>
      <c r="H25" s="142">
        <f>MAX(YEAR(H$4)-YEAR(Assumptions!$F$17)+IF(MONTH(H$4)&lt;MONTH(Assumptions!$F$17),0,1)-1,0)</f>
        <v>0</v>
      </c>
      <c r="I25" s="142">
        <f>MAX(YEAR(I$4)-YEAR(Assumptions!$F$17)+IF(MONTH(I$4)&lt;MONTH(Assumptions!$F$17),0,1)-1,0)</f>
        <v>0</v>
      </c>
      <c r="J25" s="142">
        <f>MAX(YEAR(J$4)-YEAR(Assumptions!$F$17)+IF(MONTH(J$4)&lt;MONTH(Assumptions!$F$17),0,1)-1,0)</f>
        <v>0</v>
      </c>
      <c r="K25" s="142">
        <f>MAX(YEAR(K$4)-YEAR(Assumptions!$F$17)+IF(MONTH(K$4)&lt;MONTH(Assumptions!$F$17),0,1)-1,0)</f>
        <v>0</v>
      </c>
      <c r="L25" s="142">
        <f>MAX(YEAR(L$4)-YEAR(Assumptions!$F$17)+IF(MONTH(L$4)&lt;MONTH(Assumptions!$F$17),0,1)-1,0)</f>
        <v>0</v>
      </c>
      <c r="M25" s="142">
        <f>MAX(YEAR(M$4)-YEAR(Assumptions!$F$17)+IF(MONTH(M$4)&lt;MONTH(Assumptions!$F$17),0,1)-1,0)</f>
        <v>0</v>
      </c>
      <c r="N25" s="142">
        <f>MAX(YEAR(N$4)-YEAR(Assumptions!$F$17)+IF(MONTH(N$4)&lt;MONTH(Assumptions!$F$17),0,1)-1,0)</f>
        <v>0</v>
      </c>
      <c r="O25" s="342"/>
      <c r="P25" s="142">
        <f>MAX(YEAR(P$4)-YEAR(Assumptions!$F$17)+IF(MONTH(P$4)&lt;MONTH(Assumptions!$F$17),0,1)-1,0)</f>
        <v>0</v>
      </c>
      <c r="Q25" s="142">
        <f>MAX(YEAR(Q$4)-YEAR(Assumptions!$F$17)+IF(MONTH(Q$4)&lt;MONTH(Assumptions!$F$17),0,1)-1,0)</f>
        <v>0</v>
      </c>
      <c r="R25" s="142">
        <f>MAX(YEAR(R$4)-YEAR(Assumptions!$F$17)+IF(MONTH(R$4)&lt;MONTH(Assumptions!$F$17),0,1)-1,0)</f>
        <v>0</v>
      </c>
      <c r="S25" s="142">
        <f>MAX(YEAR(S$4)-YEAR(Assumptions!$F$17)+IF(MONTH(S$4)&lt;MONTH(Assumptions!$F$17),0,1)-1,0)</f>
        <v>0</v>
      </c>
      <c r="T25" s="142">
        <f>MAX(YEAR(T$4)-YEAR(Assumptions!$F$17)+IF(MONTH(T$4)&lt;MONTH(Assumptions!$F$17),0,1)-1,0)</f>
        <v>0</v>
      </c>
      <c r="U25" s="142">
        <f>MAX(YEAR(U$4)-YEAR(Assumptions!$F$17)+IF(MONTH(U$4)&lt;MONTH(Assumptions!$F$17),0,1)-1,0)</f>
        <v>0</v>
      </c>
      <c r="V25" s="142">
        <f>MAX(YEAR(V$4)-YEAR(Assumptions!$F$17)+IF(MONTH(V$4)&lt;MONTH(Assumptions!$F$17),0,1)-1,0)</f>
        <v>0</v>
      </c>
      <c r="W25" s="142">
        <f>MAX(YEAR(W$4)-YEAR(Assumptions!$F$17)+IF(MONTH(W$4)&lt;MONTH(Assumptions!$F$17),0,1)-1,0)</f>
        <v>0</v>
      </c>
      <c r="X25" s="142">
        <f>MAX(YEAR(X$4)-YEAR(Assumptions!$F$17)+IF(MONTH(X$4)&lt;MONTH(Assumptions!$F$17),0,1)-1,0)</f>
        <v>0</v>
      </c>
      <c r="Y25" s="142">
        <f>MAX(YEAR(Y$4)-YEAR(Assumptions!$F$17)+IF(MONTH(Y$4)&lt;MONTH(Assumptions!$F$17),0,1)-1,0)</f>
        <v>0</v>
      </c>
      <c r="Z25" s="142">
        <f>MAX(YEAR(Z$4)-YEAR(Assumptions!$F$17)+IF(MONTH(Z$4)&lt;MONTH(Assumptions!$F$17),0,1)-1,0)</f>
        <v>0</v>
      </c>
      <c r="AA25" s="142">
        <f>MAX(YEAR(AA$4)-YEAR(Assumptions!$F$17)+IF(MONTH(AA$4)&lt;MONTH(Assumptions!$F$17),0,1)-1,0)</f>
        <v>0</v>
      </c>
      <c r="AB25" s="342"/>
      <c r="AC25" s="142">
        <f>MAX(YEAR(AC$4)-YEAR(Assumptions!$F$17)+IF(MONTH(AC$4)&lt;MONTH(Assumptions!$F$17),0,1)-1,0)</f>
        <v>0</v>
      </c>
      <c r="AD25" s="142">
        <f>MAX(YEAR(AD$4)-YEAR(Assumptions!$F$17)+IF(MONTH(AD$4)&lt;MONTH(Assumptions!$F$17),0,1)-1,0)</f>
        <v>0</v>
      </c>
      <c r="AE25" s="142">
        <f>MAX(YEAR(AE$4)-YEAR(Assumptions!$F$17)+IF(MONTH(AE$4)&lt;MONTH(Assumptions!$F$17),0,1)-1,0)</f>
        <v>0</v>
      </c>
      <c r="AF25" s="142">
        <f>MAX(YEAR(AF$4)-YEAR(Assumptions!$F$17)+IF(MONTH(AF$4)&lt;MONTH(Assumptions!$F$17),0,1)-1,0)</f>
        <v>0</v>
      </c>
      <c r="AG25" s="142">
        <f>MAX(YEAR(AG$4)-YEAR(Assumptions!$F$17)+IF(MONTH(AG$4)&lt;MONTH(Assumptions!$F$17),0,1)-1,0)</f>
        <v>0</v>
      </c>
      <c r="AH25" s="142">
        <f>MAX(YEAR(AH$4)-YEAR(Assumptions!$F$17)+IF(MONTH(AH$4)&lt;MONTH(Assumptions!$F$17),0,1)-1,0)</f>
        <v>0</v>
      </c>
      <c r="AI25" s="142">
        <f>MAX(YEAR(AI$4)-YEAR(Assumptions!$F$17)+IF(MONTH(AI$4)&lt;MONTH(Assumptions!$F$17),0,1)-1,0)</f>
        <v>0</v>
      </c>
      <c r="AJ25" s="142">
        <f>MAX(YEAR(AJ$4)-YEAR(Assumptions!$F$17)+IF(MONTH(AJ$4)&lt;MONTH(Assumptions!$F$17),0,1)-1,0)</f>
        <v>0</v>
      </c>
      <c r="AK25" s="142">
        <f>MAX(YEAR(AK$4)-YEAR(Assumptions!$F$17)+IF(MONTH(AK$4)&lt;MONTH(Assumptions!$F$17),0,1)-1,0)</f>
        <v>0</v>
      </c>
      <c r="AL25" s="142">
        <f>MAX(YEAR(AL$4)-YEAR(Assumptions!$F$17)+IF(MONTH(AL$4)&lt;MONTH(Assumptions!$F$17),0,1)-1,0)</f>
        <v>0</v>
      </c>
      <c r="AM25" s="142">
        <f>MAX(YEAR(AM$4)-YEAR(Assumptions!$F$17)+IF(MONTH(AM$4)&lt;MONTH(Assumptions!$F$17),0,1)-1,0)</f>
        <v>0</v>
      </c>
      <c r="AN25" s="142">
        <f>MAX(YEAR(AN$4)-YEAR(Assumptions!$F$17)+IF(MONTH(AN$4)&lt;MONTH(Assumptions!$F$17),0,1)-1,0)</f>
        <v>0</v>
      </c>
      <c r="AO25" s="342"/>
      <c r="AP25" s="142">
        <f>MAX(YEAR(AP$4)-YEAR(Assumptions!$F$17)+IF(MONTH(AP$4)&lt;MONTH(Assumptions!$F$17),0,1)-1,0)</f>
        <v>0</v>
      </c>
      <c r="AQ25" s="142">
        <f>MAX(YEAR(AQ$4)-YEAR(Assumptions!$F$17)+IF(MONTH(AQ$4)&lt;MONTH(Assumptions!$F$17),0,1)-1,0)</f>
        <v>0</v>
      </c>
      <c r="AR25" s="142">
        <f>MAX(YEAR(AR$4)-YEAR(Assumptions!$F$17)+IF(MONTH(AR$4)&lt;MONTH(Assumptions!$F$17),0,1)-1,0)</f>
        <v>0</v>
      </c>
      <c r="AS25" s="142">
        <f>MAX(YEAR(AS$4)-YEAR(Assumptions!$F$17)+IF(MONTH(AS$4)&lt;MONTH(Assumptions!$F$17),0,1)-1,0)</f>
        <v>0</v>
      </c>
      <c r="AT25" s="142">
        <f>MAX(YEAR(AT$4)-YEAR(Assumptions!$F$17)+IF(MONTH(AT$4)&lt;MONTH(Assumptions!$F$17),0,1)-1,0)</f>
        <v>0</v>
      </c>
      <c r="AU25" s="142">
        <f>MAX(YEAR(AU$4)-YEAR(Assumptions!$F$17)+IF(MONTH(AU$4)&lt;MONTH(Assumptions!$F$17),0,1)-1,0)</f>
        <v>0</v>
      </c>
      <c r="AV25" s="142">
        <f>MAX(YEAR(AV$4)-YEAR(Assumptions!$F$17)+IF(MONTH(AV$4)&lt;MONTH(Assumptions!$F$17),0,1)-1,0)</f>
        <v>0</v>
      </c>
      <c r="AW25" s="142">
        <f>MAX(YEAR(AW$4)-YEAR(Assumptions!$F$17)+IF(MONTH(AW$4)&lt;MONTH(Assumptions!$F$17),0,1)-1,0)</f>
        <v>0</v>
      </c>
      <c r="AX25" s="142">
        <f>MAX(YEAR(AX$4)-YEAR(Assumptions!$F$17)+IF(MONTH(AX$4)&lt;MONTH(Assumptions!$F$17),0,1)-1,0)</f>
        <v>0</v>
      </c>
      <c r="AY25" s="142">
        <f>MAX(YEAR(AY$4)-YEAR(Assumptions!$F$17)+IF(MONTH(AY$4)&lt;MONTH(Assumptions!$F$17),0,1)-1,0)</f>
        <v>0</v>
      </c>
      <c r="AZ25" s="142">
        <f>MAX(YEAR(AZ$4)-YEAR(Assumptions!$F$17)+IF(MONTH(AZ$4)&lt;MONTH(Assumptions!$F$17),0,1)-1,0)</f>
        <v>0</v>
      </c>
      <c r="BA25" s="142">
        <f>MAX(YEAR(BA$4)-YEAR(Assumptions!$F$17)+IF(MONTH(BA$4)&lt;MONTH(Assumptions!$F$17),0,1)-1,0)</f>
        <v>0</v>
      </c>
      <c r="BB25" s="342"/>
      <c r="BC25" s="142">
        <f>MAX(YEAR(BC$4)-YEAR(Assumptions!$F$17)+IF(MONTH(BC$4)&lt;MONTH(Assumptions!$F$17),0,1)-1,0)</f>
        <v>0</v>
      </c>
      <c r="BD25" s="142">
        <f>MAX(YEAR(BD$4)-YEAR(Assumptions!$F$17)+IF(MONTH(BD$4)&lt;MONTH(Assumptions!$F$17),0,1)-1,0)</f>
        <v>0</v>
      </c>
      <c r="BE25" s="142">
        <f>MAX(YEAR(BE$4)-YEAR(Assumptions!$F$17)+IF(MONTH(BE$4)&lt;MONTH(Assumptions!$F$17),0,1)-1,0)</f>
        <v>0</v>
      </c>
      <c r="BF25" s="142">
        <f>MAX(YEAR(BF$4)-YEAR(Assumptions!$F$17)+IF(MONTH(BF$4)&lt;MONTH(Assumptions!$F$17),0,1)-1,0)</f>
        <v>0</v>
      </c>
      <c r="BG25" s="142">
        <f>MAX(YEAR(BG$4)-YEAR(Assumptions!$F$17)+IF(MONTH(BG$4)&lt;MONTH(Assumptions!$F$17),0,1)-1,0)</f>
        <v>0</v>
      </c>
      <c r="BH25" s="142">
        <f>MAX(YEAR(BH$4)-YEAR(Assumptions!$F$17)+IF(MONTH(BH$4)&lt;MONTH(Assumptions!$F$17),0,1)-1,0)</f>
        <v>0</v>
      </c>
      <c r="BI25" s="142">
        <f>MAX(YEAR(BI$4)-YEAR(Assumptions!$F$17)+IF(MONTH(BI$4)&lt;MONTH(Assumptions!$F$17),0,1)-1,0)</f>
        <v>0</v>
      </c>
      <c r="BJ25" s="142">
        <f>MAX(YEAR(BJ$4)-YEAR(Assumptions!$F$17)+IF(MONTH(BJ$4)&lt;MONTH(Assumptions!$F$17),0,1)-1,0)</f>
        <v>0</v>
      </c>
      <c r="BK25" s="142">
        <f>MAX(YEAR(BK$4)-YEAR(Assumptions!$F$17)+IF(MONTH(BK$4)&lt;MONTH(Assumptions!$F$17),0,1)-1,0)</f>
        <v>0</v>
      </c>
      <c r="BL25" s="142">
        <f>MAX(YEAR(BL$4)-YEAR(Assumptions!$F$17)+IF(MONTH(BL$4)&lt;MONTH(Assumptions!$F$17),0,1)-1,0)</f>
        <v>0</v>
      </c>
      <c r="BM25" s="142">
        <f>MAX(YEAR(BM$4)-YEAR(Assumptions!$F$17)+IF(MONTH(BM$4)&lt;MONTH(Assumptions!$F$17),0,1)-1,0)</f>
        <v>0</v>
      </c>
      <c r="BN25" s="142">
        <f>MAX(YEAR(BN$4)-YEAR(Assumptions!$F$17)+IF(MONTH(BN$4)&lt;MONTH(Assumptions!$F$17),0,1)-1,0)</f>
        <v>0</v>
      </c>
      <c r="BO25" s="342"/>
      <c r="BP25" s="142">
        <f>MAX(YEAR(BP$4)-YEAR(Assumptions!$F$17)+IF(MONTH(BP$4)&lt;MONTH(Assumptions!$F$17),0,1)-1,0)</f>
        <v>1</v>
      </c>
      <c r="BQ25" s="142">
        <f>MAX(YEAR(BQ$4)-YEAR(Assumptions!$F$17)+IF(MONTH(BQ$4)&lt;MONTH(Assumptions!$F$17),0,1)-1,0)</f>
        <v>1</v>
      </c>
      <c r="BR25" s="142">
        <f>MAX(YEAR(BR$4)-YEAR(Assumptions!$F$17)+IF(MONTH(BR$4)&lt;MONTH(Assumptions!$F$17),0,1)-1,0)</f>
        <v>1</v>
      </c>
      <c r="BS25" s="142">
        <f>MAX(YEAR(BS$4)-YEAR(Assumptions!$F$17)+IF(MONTH(BS$4)&lt;MONTH(Assumptions!$F$17),0,1)-1,0)</f>
        <v>1</v>
      </c>
      <c r="BT25" s="142">
        <f>MAX(YEAR(BT$4)-YEAR(Assumptions!$F$17)+IF(MONTH(BT$4)&lt;MONTH(Assumptions!$F$17),0,1)-1,0)</f>
        <v>1</v>
      </c>
      <c r="BU25" s="142">
        <f>MAX(YEAR(BU$4)-YEAR(Assumptions!$F$17)+IF(MONTH(BU$4)&lt;MONTH(Assumptions!$F$17),0,1)-1,0)</f>
        <v>1</v>
      </c>
      <c r="BV25" s="142">
        <f>MAX(YEAR(BV$4)-YEAR(Assumptions!$F$17)+IF(MONTH(BV$4)&lt;MONTH(Assumptions!$F$17),0,1)-1,0)</f>
        <v>1</v>
      </c>
      <c r="BW25" s="142">
        <f>MAX(YEAR(BW$4)-YEAR(Assumptions!$F$17)+IF(MONTH(BW$4)&lt;MONTH(Assumptions!$F$17),0,1)-1,0)</f>
        <v>1</v>
      </c>
      <c r="BX25" s="142">
        <f>MAX(YEAR(BX$4)-YEAR(Assumptions!$F$17)+IF(MONTH(BX$4)&lt;MONTH(Assumptions!$F$17),0,1)-1,0)</f>
        <v>1</v>
      </c>
      <c r="BY25" s="142">
        <f>MAX(YEAR(BY$4)-YEAR(Assumptions!$F$17)+IF(MONTH(BY$4)&lt;MONTH(Assumptions!$F$17),0,1)-1,0)</f>
        <v>1</v>
      </c>
      <c r="BZ25" s="142">
        <f>MAX(YEAR(BZ$4)-YEAR(Assumptions!$F$17)+IF(MONTH(BZ$4)&lt;MONTH(Assumptions!$F$17),0,1)-1,0)</f>
        <v>1</v>
      </c>
      <c r="CA25" s="142">
        <f>MAX(YEAR(CA$4)-YEAR(Assumptions!$F$17)+IF(MONTH(CA$4)&lt;MONTH(Assumptions!$F$17),0,1)-1,0)</f>
        <v>1</v>
      </c>
      <c r="CB25" s="342"/>
      <c r="CC25" s="142">
        <f>MAX(YEAR(CC$4)-YEAR(Assumptions!$F$17)+IF(MONTH(CC$4)&lt;MONTH(Assumptions!$F$17),0,1)-1,0)</f>
        <v>2</v>
      </c>
      <c r="CD25" s="142">
        <f>MAX(YEAR(CD$4)-YEAR(Assumptions!$F$17)+IF(MONTH(CD$4)&lt;MONTH(Assumptions!$F$17),0,1)-1,0)</f>
        <v>2</v>
      </c>
      <c r="CE25" s="142">
        <f>MAX(YEAR(CE$4)-YEAR(Assumptions!$F$17)+IF(MONTH(CE$4)&lt;MONTH(Assumptions!$F$17),0,1)-1,0)</f>
        <v>2</v>
      </c>
      <c r="CF25" s="142">
        <f>MAX(YEAR(CF$4)-YEAR(Assumptions!$F$17)+IF(MONTH(CF$4)&lt;MONTH(Assumptions!$F$17),0,1)-1,0)</f>
        <v>2</v>
      </c>
      <c r="CG25" s="142">
        <f>MAX(YEAR(CG$4)-YEAR(Assumptions!$F$17)+IF(MONTH(CG$4)&lt;MONTH(Assumptions!$F$17),0,1)-1,0)</f>
        <v>2</v>
      </c>
      <c r="CH25" s="142">
        <f>MAX(YEAR(CH$4)-YEAR(Assumptions!$F$17)+IF(MONTH(CH$4)&lt;MONTH(Assumptions!$F$17),0,1)-1,0)</f>
        <v>2</v>
      </c>
      <c r="CI25" s="142">
        <f>MAX(YEAR(CI$4)-YEAR(Assumptions!$F$17)+IF(MONTH(CI$4)&lt;MONTH(Assumptions!$F$17),0,1)-1,0)</f>
        <v>2</v>
      </c>
      <c r="CJ25" s="142">
        <f>MAX(YEAR(CJ$4)-YEAR(Assumptions!$F$17)+IF(MONTH(CJ$4)&lt;MONTH(Assumptions!$F$17),0,1)-1,0)</f>
        <v>2</v>
      </c>
      <c r="CK25" s="142">
        <f>MAX(YEAR(CK$4)-YEAR(Assumptions!$F$17)+IF(MONTH(CK$4)&lt;MONTH(Assumptions!$F$17),0,1)-1,0)</f>
        <v>2</v>
      </c>
      <c r="CL25" s="142">
        <f>MAX(YEAR(CL$4)-YEAR(Assumptions!$F$17)+IF(MONTH(CL$4)&lt;MONTH(Assumptions!$F$17),0,1)-1,0)</f>
        <v>2</v>
      </c>
      <c r="CM25" s="142">
        <f>MAX(YEAR(CM$4)-YEAR(Assumptions!$F$17)+IF(MONTH(CM$4)&lt;MONTH(Assumptions!$F$17),0,1)-1,0)</f>
        <v>2</v>
      </c>
      <c r="CN25" s="142">
        <f>MAX(YEAR(CN$4)-YEAR(Assumptions!$F$17)+IF(MONTH(CN$4)&lt;MONTH(Assumptions!$F$17),0,1)-1,0)</f>
        <v>2</v>
      </c>
      <c r="CO25" s="342"/>
      <c r="CP25" s="142">
        <f>MAX(YEAR(CP$4)-YEAR(Assumptions!$F$17)+IF(MONTH(CP$4)&lt;MONTH(Assumptions!$F$17),0,1)-1,0)</f>
        <v>3</v>
      </c>
      <c r="CQ25" s="142">
        <f>MAX(YEAR(CQ$4)-YEAR(Assumptions!$F$17)+IF(MONTH(CQ$4)&lt;MONTH(Assumptions!$F$17),0,1)-1,0)</f>
        <v>3</v>
      </c>
      <c r="CR25" s="142">
        <f>MAX(YEAR(CR$4)-YEAR(Assumptions!$F$17)+IF(MONTH(CR$4)&lt;MONTH(Assumptions!$F$17),0,1)-1,0)</f>
        <v>3</v>
      </c>
      <c r="CS25" s="142">
        <f>MAX(YEAR(CS$4)-YEAR(Assumptions!$F$17)+IF(MONTH(CS$4)&lt;MONTH(Assumptions!$F$17),0,1)-1,0)</f>
        <v>3</v>
      </c>
      <c r="CT25" s="142">
        <f>MAX(YEAR(CT$4)-YEAR(Assumptions!$F$17)+IF(MONTH(CT$4)&lt;MONTH(Assumptions!$F$17),0,1)-1,0)</f>
        <v>3</v>
      </c>
      <c r="CU25" s="142">
        <f>MAX(YEAR(CU$4)-YEAR(Assumptions!$F$17)+IF(MONTH(CU$4)&lt;MONTH(Assumptions!$F$17),0,1)-1,0)</f>
        <v>3</v>
      </c>
      <c r="CV25" s="142">
        <f>MAX(YEAR(CV$4)-YEAR(Assumptions!$F$17)+IF(MONTH(CV$4)&lt;MONTH(Assumptions!$F$17),0,1)-1,0)</f>
        <v>3</v>
      </c>
      <c r="CW25" s="142">
        <f>MAX(YEAR(CW$4)-YEAR(Assumptions!$F$17)+IF(MONTH(CW$4)&lt;MONTH(Assumptions!$F$17),0,1)-1,0)</f>
        <v>3</v>
      </c>
      <c r="CX25" s="142">
        <f>MAX(YEAR(CX$4)-YEAR(Assumptions!$F$17)+IF(MONTH(CX$4)&lt;MONTH(Assumptions!$F$17),0,1)-1,0)</f>
        <v>3</v>
      </c>
      <c r="CY25" s="142">
        <f>MAX(YEAR(CY$4)-YEAR(Assumptions!$F$17)+IF(MONTH(CY$4)&lt;MONTH(Assumptions!$F$17),0,1)-1,0)</f>
        <v>3</v>
      </c>
      <c r="CZ25" s="142">
        <f>MAX(YEAR(CZ$4)-YEAR(Assumptions!$F$17)+IF(MONTH(CZ$4)&lt;MONTH(Assumptions!$F$17),0,1)-1,0)</f>
        <v>3</v>
      </c>
      <c r="DA25" s="142">
        <f>MAX(YEAR(DA$4)-YEAR(Assumptions!$F$17)+IF(MONTH(DA$4)&lt;MONTH(Assumptions!$F$17),0,1)-1,0)</f>
        <v>3</v>
      </c>
      <c r="DB25" s="342"/>
    </row>
    <row r="26" spans="2:107" s="28" customFormat="1" outlineLevel="1">
      <c r="B26" s="151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55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55"/>
      <c r="AC26" s="143"/>
      <c r="AD26" s="143"/>
      <c r="AE26" s="143"/>
      <c r="AF26" s="143"/>
      <c r="AG26" s="143"/>
      <c r="AH26" s="143"/>
      <c r="AI26" s="143"/>
      <c r="AJ26" s="143"/>
      <c r="AK26" s="143"/>
      <c r="AL26" s="143"/>
      <c r="AM26" s="143"/>
      <c r="AN26" s="143"/>
      <c r="AO26" s="155"/>
      <c r="AP26" s="143"/>
      <c r="AQ26" s="143"/>
      <c r="AR26" s="143"/>
      <c r="AS26" s="143"/>
      <c r="AT26" s="143"/>
      <c r="AU26" s="143"/>
      <c r="AV26" s="143"/>
      <c r="AW26" s="143"/>
      <c r="AX26" s="143"/>
      <c r="AY26" s="143"/>
      <c r="AZ26" s="143"/>
      <c r="BA26" s="143"/>
      <c r="BB26" s="155"/>
      <c r="BC26" s="143"/>
      <c r="BD26" s="143"/>
      <c r="BE26" s="143"/>
      <c r="BF26" s="143"/>
      <c r="BG26" s="143"/>
      <c r="BH26" s="143"/>
      <c r="BI26" s="143"/>
      <c r="BJ26" s="143"/>
      <c r="BK26" s="143"/>
      <c r="BL26" s="143"/>
      <c r="BM26" s="143"/>
      <c r="BN26" s="143"/>
      <c r="BO26" s="155"/>
      <c r="BP26" s="143"/>
      <c r="BQ26" s="143"/>
      <c r="BR26" s="143"/>
      <c r="BS26" s="143"/>
      <c r="BT26" s="143"/>
      <c r="BU26" s="143"/>
      <c r="BV26" s="143"/>
      <c r="BW26" s="143"/>
      <c r="BX26" s="143"/>
      <c r="BY26" s="143"/>
      <c r="BZ26" s="143"/>
      <c r="CA26" s="143"/>
      <c r="CB26" s="155"/>
      <c r="CC26" s="143"/>
      <c r="CD26" s="143"/>
      <c r="CE26" s="143"/>
      <c r="CF26" s="143"/>
      <c r="CG26" s="143"/>
      <c r="CH26" s="143"/>
      <c r="CI26" s="143"/>
      <c r="CJ26" s="143"/>
      <c r="CK26" s="143"/>
      <c r="CL26" s="143"/>
      <c r="CM26" s="143"/>
      <c r="CN26" s="143"/>
      <c r="CO26" s="155"/>
      <c r="CP26" s="143"/>
      <c r="CQ26" s="143"/>
      <c r="CR26" s="143"/>
      <c r="CS26" s="143"/>
      <c r="CT26" s="143"/>
      <c r="CU26" s="143"/>
      <c r="CV26" s="143"/>
      <c r="CW26" s="143"/>
      <c r="CX26" s="143"/>
      <c r="CY26" s="143"/>
      <c r="CZ26" s="143"/>
      <c r="DA26" s="143"/>
      <c r="DB26" s="155"/>
    </row>
    <row r="27" spans="2:107" outlineLevel="1"/>
    <row r="28" spans="2:107" s="28" customFormat="1" outlineLevel="1">
      <c r="B28" s="212" t="s">
        <v>185</v>
      </c>
      <c r="C28" s="388"/>
      <c r="D28" s="388"/>
      <c r="E28" s="388"/>
      <c r="F28" s="388"/>
      <c r="G28" s="388"/>
      <c r="H28" s="388"/>
      <c r="I28" s="388"/>
      <c r="J28" s="388"/>
      <c r="K28" s="388"/>
      <c r="L28" s="388"/>
      <c r="M28" s="388"/>
      <c r="N28" s="388"/>
      <c r="O28" s="387"/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7"/>
      <c r="AC28" s="388"/>
      <c r="AD28" s="388"/>
      <c r="AE28" s="388"/>
      <c r="AF28" s="388"/>
      <c r="AG28" s="388"/>
      <c r="AH28" s="388"/>
      <c r="AI28" s="388"/>
      <c r="AJ28" s="388"/>
      <c r="AK28" s="388"/>
      <c r="AL28" s="388"/>
      <c r="AM28" s="388"/>
      <c r="AN28" s="388"/>
      <c r="AO28" s="387"/>
      <c r="AP28" s="388"/>
      <c r="AQ28" s="388"/>
      <c r="AR28" s="388"/>
      <c r="AS28" s="388"/>
      <c r="AT28" s="388"/>
      <c r="AU28" s="388"/>
      <c r="AV28" s="388"/>
      <c r="AW28" s="388"/>
      <c r="AX28" s="388"/>
      <c r="AY28" s="388"/>
      <c r="AZ28" s="388"/>
      <c r="BA28" s="388"/>
      <c r="BB28" s="387"/>
      <c r="BC28" s="388"/>
      <c r="BD28" s="388"/>
      <c r="BE28" s="388"/>
      <c r="BF28" s="388"/>
      <c r="BG28" s="388"/>
      <c r="BH28" s="388"/>
      <c r="BI28" s="388"/>
      <c r="BJ28" s="388"/>
      <c r="BK28" s="388"/>
      <c r="BL28" s="388"/>
      <c r="BM28" s="388"/>
      <c r="BN28" s="388"/>
      <c r="BO28" s="387"/>
      <c r="BP28" s="388"/>
      <c r="BQ28" s="388"/>
      <c r="BR28" s="388"/>
      <c r="BS28" s="388"/>
      <c r="BT28" s="388"/>
      <c r="BU28" s="388"/>
      <c r="BV28" s="388"/>
      <c r="BW28" s="388"/>
      <c r="BX28" s="388"/>
      <c r="BY28" s="388"/>
      <c r="BZ28" s="388"/>
      <c r="CA28" s="388"/>
      <c r="CB28" s="387"/>
      <c r="CC28" s="388"/>
      <c r="CD28" s="388"/>
      <c r="CE28" s="388"/>
      <c r="CF28" s="388"/>
      <c r="CG28" s="388"/>
      <c r="CH28" s="388"/>
      <c r="CI28" s="388"/>
      <c r="CJ28" s="388"/>
      <c r="CK28" s="388"/>
      <c r="CL28" s="388"/>
      <c r="CM28" s="388"/>
      <c r="CN28" s="388"/>
      <c r="CO28" s="387"/>
      <c r="CP28" s="388"/>
      <c r="CQ28" s="388"/>
      <c r="CR28" s="388"/>
      <c r="CS28" s="388"/>
      <c r="CT28" s="388"/>
      <c r="CU28" s="388"/>
      <c r="CV28" s="388"/>
      <c r="CW28" s="388"/>
      <c r="CX28" s="388"/>
      <c r="CY28" s="388"/>
      <c r="CZ28" s="388"/>
      <c r="DA28" s="388"/>
      <c r="DB28" s="387"/>
    </row>
    <row r="29" spans="2:107" s="28" customFormat="1" outlineLevel="1">
      <c r="B29" s="149" t="str">
        <f>B23</f>
        <v>SaaS Phase</v>
      </c>
      <c r="C29" s="142">
        <f>IF(AND(C$4&gt;=Assumptions!$D$17,C$4&lt;Assumptions!$E$17),1,0)</f>
        <v>0</v>
      </c>
      <c r="D29" s="142">
        <f>IF(AND(D$4&gt;=Assumptions!$D$17,D$4&lt;Assumptions!$E$17),1,0)</f>
        <v>0</v>
      </c>
      <c r="E29" s="142">
        <f>IF(AND(E$4&gt;=Assumptions!$D$17,E$4&lt;Assumptions!$E$17),1,0)</f>
        <v>1</v>
      </c>
      <c r="F29" s="142">
        <f>IF(AND(F$4&gt;=Assumptions!$D$17,F$4&lt;Assumptions!$E$17),1,0)</f>
        <v>1</v>
      </c>
      <c r="G29" s="142">
        <f>IF(AND(G$4&gt;=Assumptions!$D$17,G$4&lt;Assumptions!$E$17),1,0)</f>
        <v>1</v>
      </c>
      <c r="H29" s="142">
        <f>IF(AND(H$4&gt;=Assumptions!$D$17,H$4&lt;Assumptions!$E$17),1,0)</f>
        <v>1</v>
      </c>
      <c r="I29" s="142">
        <f>IF(AND(I$4&gt;=Assumptions!$D$17,I$4&lt;Assumptions!$E$17),1,0)</f>
        <v>1</v>
      </c>
      <c r="J29" s="142">
        <f>IF(AND(J$4&gt;=Assumptions!$D$17,J$4&lt;Assumptions!$E$17),1,0)</f>
        <v>1</v>
      </c>
      <c r="K29" s="142">
        <f>IF(AND(K$4&gt;=Assumptions!$D$17,K$4&lt;Assumptions!$E$17),1,0)</f>
        <v>1</v>
      </c>
      <c r="L29" s="142">
        <f>IF(AND(L$4&gt;=Assumptions!$D$17,L$4&lt;Assumptions!$E$17),1,0)</f>
        <v>1</v>
      </c>
      <c r="M29" s="142">
        <f>IF(AND(M$4&gt;=Assumptions!$D$17,M$4&lt;Assumptions!$E$17),1,0)</f>
        <v>1</v>
      </c>
      <c r="N29" s="142">
        <f>IF(AND(N$4&gt;=Assumptions!$D$17,N$4&lt;Assumptions!$E$17),1,0)</f>
        <v>1</v>
      </c>
      <c r="O29" s="342"/>
      <c r="P29" s="142">
        <f>IF(AND(P$4&gt;=Assumptions!$D$17,P$4&lt;Assumptions!$E$17),1,0)</f>
        <v>1</v>
      </c>
      <c r="Q29" s="142">
        <f>IF(AND(Q$4&gt;=Assumptions!$D$17,Q$4&lt;Assumptions!$E$17),1,0)</f>
        <v>1</v>
      </c>
      <c r="R29" s="142">
        <f>IF(AND(R$4&gt;=Assumptions!$D$17,R$4&lt;Assumptions!$E$17),1,0)</f>
        <v>1</v>
      </c>
      <c r="S29" s="142">
        <f>IF(AND(S$4&gt;=Assumptions!$D$17,S$4&lt;Assumptions!$E$17),1,0)</f>
        <v>1</v>
      </c>
      <c r="T29" s="142">
        <f>IF(AND(T$4&gt;=Assumptions!$D$17,T$4&lt;Assumptions!$E$17),1,0)</f>
        <v>1</v>
      </c>
      <c r="U29" s="142">
        <f>IF(AND(U$4&gt;=Assumptions!$D$17,U$4&lt;Assumptions!$E$17),1,0)</f>
        <v>1</v>
      </c>
      <c r="V29" s="142">
        <f>IF(AND(V$4&gt;=Assumptions!$D$17,V$4&lt;Assumptions!$E$17),1,0)</f>
        <v>0</v>
      </c>
      <c r="W29" s="142">
        <f>IF(AND(W$4&gt;=Assumptions!$D$17,W$4&lt;Assumptions!$E$17),1,0)</f>
        <v>0</v>
      </c>
      <c r="X29" s="142">
        <f>IF(AND(X$4&gt;=Assumptions!$D$17,X$4&lt;Assumptions!$E$17),1,0)</f>
        <v>0</v>
      </c>
      <c r="Y29" s="142">
        <f>IF(AND(Y$4&gt;=Assumptions!$D$17,Y$4&lt;Assumptions!$E$17),1,0)</f>
        <v>0</v>
      </c>
      <c r="Z29" s="142">
        <f>IF(AND(Z$4&gt;=Assumptions!$D$17,Z$4&lt;Assumptions!$E$17),1,0)</f>
        <v>0</v>
      </c>
      <c r="AA29" s="142">
        <f>IF(AND(AA$4&gt;=Assumptions!$D$17,AA$4&lt;Assumptions!$E$17),1,0)</f>
        <v>0</v>
      </c>
      <c r="AB29" s="342"/>
      <c r="AC29" s="142">
        <f>IF(AND(AC$4&gt;=Assumptions!$D$17,AC$4&lt;Assumptions!$E$17),1,0)</f>
        <v>0</v>
      </c>
      <c r="AD29" s="142">
        <f>IF(AND(AD$4&gt;=Assumptions!$D$17,AD$4&lt;Assumptions!$E$17),1,0)</f>
        <v>0</v>
      </c>
      <c r="AE29" s="142">
        <f>IF(AND(AE$4&gt;=Assumptions!$D$17,AE$4&lt;Assumptions!$E$17),1,0)</f>
        <v>0</v>
      </c>
      <c r="AF29" s="142">
        <f>IF(AND(AF$4&gt;=Assumptions!$D$17,AF$4&lt;Assumptions!$E$17),1,0)</f>
        <v>0</v>
      </c>
      <c r="AG29" s="142">
        <f>IF(AND(AG$4&gt;=Assumptions!$D$17,AG$4&lt;Assumptions!$E$17),1,0)</f>
        <v>0</v>
      </c>
      <c r="AH29" s="142">
        <f>IF(AND(AH$4&gt;=Assumptions!$D$17,AH$4&lt;Assumptions!$E$17),1,0)</f>
        <v>0</v>
      </c>
      <c r="AI29" s="142">
        <f>IF(AND(AI$4&gt;=Assumptions!$D$17,AI$4&lt;Assumptions!$E$17),1,0)</f>
        <v>0</v>
      </c>
      <c r="AJ29" s="142">
        <f>IF(AND(AJ$4&gt;=Assumptions!$D$17,AJ$4&lt;Assumptions!$E$17),1,0)</f>
        <v>0</v>
      </c>
      <c r="AK29" s="142">
        <f>IF(AND(AK$4&gt;=Assumptions!$D$17,AK$4&lt;Assumptions!$E$17),1,0)</f>
        <v>0</v>
      </c>
      <c r="AL29" s="142">
        <f>IF(AND(AL$4&gt;=Assumptions!$D$17,AL$4&lt;Assumptions!$E$17),1,0)</f>
        <v>0</v>
      </c>
      <c r="AM29" s="142">
        <f>IF(AND(AM$4&gt;=Assumptions!$D$17,AM$4&lt;Assumptions!$E$17),1,0)</f>
        <v>0</v>
      </c>
      <c r="AN29" s="142">
        <f>IF(AND(AN$4&gt;=Assumptions!$D$17,AN$4&lt;Assumptions!$E$17),1,0)</f>
        <v>0</v>
      </c>
      <c r="AO29" s="342"/>
      <c r="AP29" s="142">
        <f>IF(AND(AP$4&gt;=Assumptions!$D$17,AP$4&lt;Assumptions!$E$17),1,0)</f>
        <v>0</v>
      </c>
      <c r="AQ29" s="142">
        <f>IF(AND(AQ$4&gt;=Assumptions!$D$17,AQ$4&lt;Assumptions!$E$17),1,0)</f>
        <v>0</v>
      </c>
      <c r="AR29" s="142">
        <f>IF(AND(AR$4&gt;=Assumptions!$D$17,AR$4&lt;Assumptions!$E$17),1,0)</f>
        <v>0</v>
      </c>
      <c r="AS29" s="142">
        <f>IF(AND(AS$4&gt;=Assumptions!$D$17,AS$4&lt;Assumptions!$E$17),1,0)</f>
        <v>0</v>
      </c>
      <c r="AT29" s="142">
        <f>IF(AND(AT$4&gt;=Assumptions!$D$17,AT$4&lt;Assumptions!$E$17),1,0)</f>
        <v>0</v>
      </c>
      <c r="AU29" s="142">
        <f>IF(AND(AU$4&gt;=Assumptions!$D$17,AU$4&lt;Assumptions!$E$17),1,0)</f>
        <v>0</v>
      </c>
      <c r="AV29" s="142">
        <f>IF(AND(AV$4&gt;=Assumptions!$D$17,AV$4&lt;Assumptions!$E$17),1,0)</f>
        <v>0</v>
      </c>
      <c r="AW29" s="142">
        <f>IF(AND(AW$4&gt;=Assumptions!$D$17,AW$4&lt;Assumptions!$E$17),1,0)</f>
        <v>0</v>
      </c>
      <c r="AX29" s="142">
        <f>IF(AND(AX$4&gt;=Assumptions!$D$17,AX$4&lt;Assumptions!$E$17),1,0)</f>
        <v>0</v>
      </c>
      <c r="AY29" s="142">
        <f>IF(AND(AY$4&gt;=Assumptions!$D$17,AY$4&lt;Assumptions!$E$17),1,0)</f>
        <v>0</v>
      </c>
      <c r="AZ29" s="142">
        <f>IF(AND(AZ$4&gt;=Assumptions!$D$17,AZ$4&lt;Assumptions!$E$17),1,0)</f>
        <v>0</v>
      </c>
      <c r="BA29" s="142">
        <f>IF(AND(BA$4&gt;=Assumptions!$D$17,BA$4&lt;Assumptions!$E$17),1,0)</f>
        <v>0</v>
      </c>
      <c r="BB29" s="342"/>
      <c r="BC29" s="142">
        <f>IF(AND(BC$4&gt;=Assumptions!$D$17,BC$4&lt;Assumptions!$E$17),1,0)</f>
        <v>0</v>
      </c>
      <c r="BD29" s="142">
        <f>IF(AND(BD$4&gt;=Assumptions!$D$17,BD$4&lt;Assumptions!$E$17),1,0)</f>
        <v>0</v>
      </c>
      <c r="BE29" s="142">
        <f>IF(AND(BE$4&gt;=Assumptions!$D$17,BE$4&lt;Assumptions!$E$17),1,0)</f>
        <v>0</v>
      </c>
      <c r="BF29" s="142">
        <f>IF(AND(BF$4&gt;=Assumptions!$D$17,BF$4&lt;Assumptions!$E$17),1,0)</f>
        <v>0</v>
      </c>
      <c r="BG29" s="142">
        <f>IF(AND(BG$4&gt;=Assumptions!$D$17,BG$4&lt;Assumptions!$E$17),1,0)</f>
        <v>0</v>
      </c>
      <c r="BH29" s="142">
        <f>IF(AND(BH$4&gt;=Assumptions!$D$17,BH$4&lt;Assumptions!$E$17),1,0)</f>
        <v>0</v>
      </c>
      <c r="BI29" s="142">
        <f>IF(AND(BI$4&gt;=Assumptions!$D$17,BI$4&lt;Assumptions!$E$17),1,0)</f>
        <v>0</v>
      </c>
      <c r="BJ29" s="142">
        <f>IF(AND(BJ$4&gt;=Assumptions!$D$17,BJ$4&lt;Assumptions!$E$17),1,0)</f>
        <v>0</v>
      </c>
      <c r="BK29" s="142">
        <f>IF(AND(BK$4&gt;=Assumptions!$D$17,BK$4&lt;Assumptions!$E$17),1,0)</f>
        <v>0</v>
      </c>
      <c r="BL29" s="142">
        <f>IF(AND(BL$4&gt;=Assumptions!$D$17,BL$4&lt;Assumptions!$E$17),1,0)</f>
        <v>0</v>
      </c>
      <c r="BM29" s="142">
        <f>IF(AND(BM$4&gt;=Assumptions!$D$17,BM$4&lt;Assumptions!$E$17),1,0)</f>
        <v>0</v>
      </c>
      <c r="BN29" s="142">
        <f>IF(AND(BN$4&gt;=Assumptions!$D$17,BN$4&lt;Assumptions!$E$17),1,0)</f>
        <v>0</v>
      </c>
      <c r="BO29" s="342"/>
      <c r="BP29" s="142">
        <f>IF(AND(BP$4&gt;=Assumptions!$D$17,BP$4&lt;Assumptions!$E$17),1,0)</f>
        <v>0</v>
      </c>
      <c r="BQ29" s="142">
        <f>IF(AND(BQ$4&gt;=Assumptions!$D$17,BQ$4&lt;Assumptions!$E$17),1,0)</f>
        <v>0</v>
      </c>
      <c r="BR29" s="142">
        <f>IF(AND(BR$4&gt;=Assumptions!$D$17,BR$4&lt;Assumptions!$E$17),1,0)</f>
        <v>0</v>
      </c>
      <c r="BS29" s="142">
        <f>IF(AND(BS$4&gt;=Assumptions!$D$17,BS$4&lt;Assumptions!$E$17),1,0)</f>
        <v>0</v>
      </c>
      <c r="BT29" s="142">
        <f>IF(AND(BT$4&gt;=Assumptions!$D$17,BT$4&lt;Assumptions!$E$17),1,0)</f>
        <v>0</v>
      </c>
      <c r="BU29" s="142">
        <f>IF(AND(BU$4&gt;=Assumptions!$D$17,BU$4&lt;Assumptions!$E$17),1,0)</f>
        <v>0</v>
      </c>
      <c r="BV29" s="142">
        <f>IF(AND(BV$4&gt;=Assumptions!$D$17,BV$4&lt;Assumptions!$E$17),1,0)</f>
        <v>0</v>
      </c>
      <c r="BW29" s="142">
        <f>IF(AND(BW$4&gt;=Assumptions!$D$17,BW$4&lt;Assumptions!$E$17),1,0)</f>
        <v>0</v>
      </c>
      <c r="BX29" s="142">
        <f>IF(AND(BX$4&gt;=Assumptions!$D$17,BX$4&lt;Assumptions!$E$17),1,0)</f>
        <v>0</v>
      </c>
      <c r="BY29" s="142">
        <f>IF(AND(BY$4&gt;=Assumptions!$D$17,BY$4&lt;Assumptions!$E$17),1,0)</f>
        <v>0</v>
      </c>
      <c r="BZ29" s="142">
        <f>IF(AND(BZ$4&gt;=Assumptions!$D$17,BZ$4&lt;Assumptions!$E$17),1,0)</f>
        <v>0</v>
      </c>
      <c r="CA29" s="142">
        <f>IF(AND(CA$4&gt;=Assumptions!$D$17,CA$4&lt;Assumptions!$E$17),1,0)</f>
        <v>0</v>
      </c>
      <c r="CB29" s="342"/>
      <c r="CC29" s="142">
        <f>IF(AND(CC$4&gt;=Assumptions!$D$17,CC$4&lt;Assumptions!$E$17),1,0)</f>
        <v>0</v>
      </c>
      <c r="CD29" s="142">
        <f>IF(AND(CD$4&gt;=Assumptions!$D$17,CD$4&lt;Assumptions!$E$17),1,0)</f>
        <v>0</v>
      </c>
      <c r="CE29" s="142">
        <f>IF(AND(CE$4&gt;=Assumptions!$D$17,CE$4&lt;Assumptions!$E$17),1,0)</f>
        <v>0</v>
      </c>
      <c r="CF29" s="142">
        <f>IF(AND(CF$4&gt;=Assumptions!$D$17,CF$4&lt;Assumptions!$E$17),1,0)</f>
        <v>0</v>
      </c>
      <c r="CG29" s="142">
        <f>IF(AND(CG$4&gt;=Assumptions!$D$17,CG$4&lt;Assumptions!$E$17),1,0)</f>
        <v>0</v>
      </c>
      <c r="CH29" s="142">
        <f>IF(AND(CH$4&gt;=Assumptions!$D$17,CH$4&lt;Assumptions!$E$17),1,0)</f>
        <v>0</v>
      </c>
      <c r="CI29" s="142">
        <f>IF(AND(CI$4&gt;=Assumptions!$D$17,CI$4&lt;Assumptions!$E$17),1,0)</f>
        <v>0</v>
      </c>
      <c r="CJ29" s="142">
        <f>IF(AND(CJ$4&gt;=Assumptions!$D$17,CJ$4&lt;Assumptions!$E$17),1,0)</f>
        <v>0</v>
      </c>
      <c r="CK29" s="142">
        <f>IF(AND(CK$4&gt;=Assumptions!$D$17,CK$4&lt;Assumptions!$E$17),1,0)</f>
        <v>0</v>
      </c>
      <c r="CL29" s="142">
        <f>IF(AND(CL$4&gt;=Assumptions!$D$17,CL$4&lt;Assumptions!$E$17),1,0)</f>
        <v>0</v>
      </c>
      <c r="CM29" s="142">
        <f>IF(AND(CM$4&gt;=Assumptions!$D$17,CM$4&lt;Assumptions!$E$17),1,0)</f>
        <v>0</v>
      </c>
      <c r="CN29" s="142">
        <f>IF(AND(CN$4&gt;=Assumptions!$D$17,CN$4&lt;Assumptions!$E$17),1,0)</f>
        <v>0</v>
      </c>
      <c r="CO29" s="342"/>
      <c r="CP29" s="142">
        <f>IF(AND(CP$4&gt;=Assumptions!$D$17,CP$4&lt;Assumptions!$E$17),1,0)</f>
        <v>0</v>
      </c>
      <c r="CQ29" s="142">
        <f>IF(AND(CQ$4&gt;=Assumptions!$D$17,CQ$4&lt;Assumptions!$E$17),1,0)</f>
        <v>0</v>
      </c>
      <c r="CR29" s="142">
        <f>IF(AND(CR$4&gt;=Assumptions!$D$17,CR$4&lt;Assumptions!$E$17),1,0)</f>
        <v>0</v>
      </c>
      <c r="CS29" s="142">
        <f>IF(AND(CS$4&gt;=Assumptions!$D$17,CS$4&lt;Assumptions!$E$17),1,0)</f>
        <v>0</v>
      </c>
      <c r="CT29" s="142">
        <f>IF(AND(CT$4&gt;=Assumptions!$D$17,CT$4&lt;Assumptions!$E$17),1,0)</f>
        <v>0</v>
      </c>
      <c r="CU29" s="142">
        <f>IF(AND(CU$4&gt;=Assumptions!$D$17,CU$4&lt;Assumptions!$E$17),1,0)</f>
        <v>0</v>
      </c>
      <c r="CV29" s="142">
        <f>IF(AND(CV$4&gt;=Assumptions!$D$17,CV$4&lt;Assumptions!$E$17),1,0)</f>
        <v>0</v>
      </c>
      <c r="CW29" s="142">
        <f>IF(AND(CW$4&gt;=Assumptions!$D$17,CW$4&lt;Assumptions!$E$17),1,0)</f>
        <v>0</v>
      </c>
      <c r="CX29" s="142">
        <f>IF(AND(CX$4&gt;=Assumptions!$D$17,CX$4&lt;Assumptions!$E$17),1,0)</f>
        <v>0</v>
      </c>
      <c r="CY29" s="142">
        <f>IF(AND(CY$4&gt;=Assumptions!$D$17,CY$4&lt;Assumptions!$E$17),1,0)</f>
        <v>0</v>
      </c>
      <c r="CZ29" s="142">
        <f>IF(AND(CZ$4&gt;=Assumptions!$D$17,CZ$4&lt;Assumptions!$E$17),1,0)</f>
        <v>0</v>
      </c>
      <c r="DA29" s="142">
        <f>IF(AND(DA$4&gt;=Assumptions!$D$17,DA$4&lt;Assumptions!$E$17),1,0)</f>
        <v>0</v>
      </c>
      <c r="DB29" s="342"/>
    </row>
    <row r="30" spans="2:107" s="28" customFormat="1" outlineLevel="1">
      <c r="B30" s="149" t="str">
        <f t="shared" ref="B30:B31" si="134">B24</f>
        <v>PaaS Phase</v>
      </c>
      <c r="C30" s="142">
        <f>IF(AND(C$4&gt;=Assumptions!$E$17,C$4&lt;Assumptions!$F$17),1,0)</f>
        <v>0</v>
      </c>
      <c r="D30" s="142">
        <f>IF(AND(D$4&gt;=Assumptions!$E$17,D$4&lt;Assumptions!$F$17),1,0)</f>
        <v>0</v>
      </c>
      <c r="E30" s="142">
        <f>IF(AND(E$4&gt;=Assumptions!$E$17,E$4&lt;Assumptions!$F$17),1,0)</f>
        <v>0</v>
      </c>
      <c r="F30" s="142">
        <f>IF(AND(F$4&gt;=Assumptions!$E$17,F$4&lt;Assumptions!$F$17),1,0)</f>
        <v>0</v>
      </c>
      <c r="G30" s="142">
        <f>IF(AND(G$4&gt;=Assumptions!$E$17,G$4&lt;Assumptions!$F$17),1,0)</f>
        <v>0</v>
      </c>
      <c r="H30" s="142">
        <f>IF(AND(H$4&gt;=Assumptions!$E$17,H$4&lt;Assumptions!$F$17),1,0)</f>
        <v>0</v>
      </c>
      <c r="I30" s="142">
        <f>IF(AND(I$4&gt;=Assumptions!$E$17,I$4&lt;Assumptions!$F$17),1,0)</f>
        <v>0</v>
      </c>
      <c r="J30" s="142">
        <f>IF(AND(J$4&gt;=Assumptions!$E$17,J$4&lt;Assumptions!$F$17),1,0)</f>
        <v>0</v>
      </c>
      <c r="K30" s="142">
        <f>IF(AND(K$4&gt;=Assumptions!$E$17,K$4&lt;Assumptions!$F$17),1,0)</f>
        <v>0</v>
      </c>
      <c r="L30" s="142">
        <f>IF(AND(L$4&gt;=Assumptions!$E$17,L$4&lt;Assumptions!$F$17),1,0)</f>
        <v>0</v>
      </c>
      <c r="M30" s="142">
        <f>IF(AND(M$4&gt;=Assumptions!$E$17,M$4&lt;Assumptions!$F$17),1,0)</f>
        <v>0</v>
      </c>
      <c r="N30" s="142">
        <f>IF(AND(N$4&gt;=Assumptions!$E$17,N$4&lt;Assumptions!$F$17),1,0)</f>
        <v>0</v>
      </c>
      <c r="O30" s="342"/>
      <c r="P30" s="142">
        <f>IF(AND(P$4&gt;=Assumptions!$E$17,P$4&lt;Assumptions!$F$17),1,0)</f>
        <v>0</v>
      </c>
      <c r="Q30" s="142">
        <f>IF(AND(Q$4&gt;=Assumptions!$E$17,Q$4&lt;Assumptions!$F$17),1,0)</f>
        <v>0</v>
      </c>
      <c r="R30" s="142">
        <f>IF(AND(R$4&gt;=Assumptions!$E$17,R$4&lt;Assumptions!$F$17),1,0)</f>
        <v>0</v>
      </c>
      <c r="S30" s="142">
        <f>IF(AND(S$4&gt;=Assumptions!$E$17,S$4&lt;Assumptions!$F$17),1,0)</f>
        <v>0</v>
      </c>
      <c r="T30" s="142">
        <f>IF(AND(T$4&gt;=Assumptions!$E$17,T$4&lt;Assumptions!$F$17),1,0)</f>
        <v>0</v>
      </c>
      <c r="U30" s="142">
        <f>IF(AND(U$4&gt;=Assumptions!$E$17,U$4&lt;Assumptions!$F$17),1,0)</f>
        <v>0</v>
      </c>
      <c r="V30" s="142">
        <f>IF(AND(V$4&gt;=Assumptions!$E$17,V$4&lt;Assumptions!$F$17),1,0)</f>
        <v>1</v>
      </c>
      <c r="W30" s="142">
        <f>IF(AND(W$4&gt;=Assumptions!$E$17,W$4&lt;Assumptions!$F$17),1,0)</f>
        <v>1</v>
      </c>
      <c r="X30" s="142">
        <f>IF(AND(X$4&gt;=Assumptions!$E$17,X$4&lt;Assumptions!$F$17),1,0)</f>
        <v>1</v>
      </c>
      <c r="Y30" s="142">
        <f>IF(AND(Y$4&gt;=Assumptions!$E$17,Y$4&lt;Assumptions!$F$17),1,0)</f>
        <v>1</v>
      </c>
      <c r="Z30" s="142">
        <f>IF(AND(Z$4&gt;=Assumptions!$E$17,Z$4&lt;Assumptions!$F$17),1,0)</f>
        <v>1</v>
      </c>
      <c r="AA30" s="142">
        <f>IF(AND(AA$4&gt;=Assumptions!$E$17,AA$4&lt;Assumptions!$F$17),1,0)</f>
        <v>1</v>
      </c>
      <c r="AB30" s="342"/>
      <c r="AC30" s="142">
        <f>IF(AND(AC$4&gt;=Assumptions!$E$17,AC$4&lt;Assumptions!$F$17),1,0)</f>
        <v>1</v>
      </c>
      <c r="AD30" s="142">
        <f>IF(AND(AD$4&gt;=Assumptions!$E$17,AD$4&lt;Assumptions!$F$17),1,0)</f>
        <v>1</v>
      </c>
      <c r="AE30" s="142">
        <f>IF(AND(AE$4&gt;=Assumptions!$E$17,AE$4&lt;Assumptions!$F$17),1,0)</f>
        <v>1</v>
      </c>
      <c r="AF30" s="142">
        <f>IF(AND(AF$4&gt;=Assumptions!$E$17,AF$4&lt;Assumptions!$F$17),1,0)</f>
        <v>1</v>
      </c>
      <c r="AG30" s="142">
        <f>IF(AND(AG$4&gt;=Assumptions!$E$17,AG$4&lt;Assumptions!$F$17),1,0)</f>
        <v>1</v>
      </c>
      <c r="AH30" s="142">
        <f>IF(AND(AH$4&gt;=Assumptions!$E$17,AH$4&lt;Assumptions!$F$17),1,0)</f>
        <v>1</v>
      </c>
      <c r="AI30" s="142">
        <f>IF(AND(AI$4&gt;=Assumptions!$E$17,AI$4&lt;Assumptions!$F$17),1,0)</f>
        <v>1</v>
      </c>
      <c r="AJ30" s="142">
        <f>IF(AND(AJ$4&gt;=Assumptions!$E$17,AJ$4&lt;Assumptions!$F$17),1,0)</f>
        <v>1</v>
      </c>
      <c r="AK30" s="142">
        <f>IF(AND(AK$4&gt;=Assumptions!$E$17,AK$4&lt;Assumptions!$F$17),1,0)</f>
        <v>1</v>
      </c>
      <c r="AL30" s="142">
        <f>IF(AND(AL$4&gt;=Assumptions!$E$17,AL$4&lt;Assumptions!$F$17),1,0)</f>
        <v>1</v>
      </c>
      <c r="AM30" s="142">
        <f>IF(AND(AM$4&gt;=Assumptions!$E$17,AM$4&lt;Assumptions!$F$17),1,0)</f>
        <v>1</v>
      </c>
      <c r="AN30" s="142">
        <f>IF(AND(AN$4&gt;=Assumptions!$E$17,AN$4&lt;Assumptions!$F$17),1,0)</f>
        <v>1</v>
      </c>
      <c r="AO30" s="342"/>
      <c r="AP30" s="142">
        <f>IF(AND(AP$4&gt;=Assumptions!$E$17,AP$4&lt;Assumptions!$F$17),1,0)</f>
        <v>1</v>
      </c>
      <c r="AQ30" s="142">
        <f>IF(AND(AQ$4&gt;=Assumptions!$E$17,AQ$4&lt;Assumptions!$F$17),1,0)</f>
        <v>1</v>
      </c>
      <c r="AR30" s="142">
        <f>IF(AND(AR$4&gt;=Assumptions!$E$17,AR$4&lt;Assumptions!$F$17),1,0)</f>
        <v>1</v>
      </c>
      <c r="AS30" s="142">
        <f>IF(AND(AS$4&gt;=Assumptions!$E$17,AS$4&lt;Assumptions!$F$17),1,0)</f>
        <v>1</v>
      </c>
      <c r="AT30" s="142">
        <f>IF(AND(AT$4&gt;=Assumptions!$E$17,AT$4&lt;Assumptions!$F$17),1,0)</f>
        <v>1</v>
      </c>
      <c r="AU30" s="142">
        <f>IF(AND(AU$4&gt;=Assumptions!$E$17,AU$4&lt;Assumptions!$F$17),1,0)</f>
        <v>1</v>
      </c>
      <c r="AV30" s="142">
        <f>IF(AND(AV$4&gt;=Assumptions!$E$17,AV$4&lt;Assumptions!$F$17),1,0)</f>
        <v>1</v>
      </c>
      <c r="AW30" s="142">
        <f>IF(AND(AW$4&gt;=Assumptions!$E$17,AW$4&lt;Assumptions!$F$17),1,0)</f>
        <v>1</v>
      </c>
      <c r="AX30" s="142">
        <f>IF(AND(AX$4&gt;=Assumptions!$E$17,AX$4&lt;Assumptions!$F$17),1,0)</f>
        <v>1</v>
      </c>
      <c r="AY30" s="142">
        <f>IF(AND(AY$4&gt;=Assumptions!$E$17,AY$4&lt;Assumptions!$F$17),1,0)</f>
        <v>1</v>
      </c>
      <c r="AZ30" s="142">
        <f>IF(AND(AZ$4&gt;=Assumptions!$E$17,AZ$4&lt;Assumptions!$F$17),1,0)</f>
        <v>1</v>
      </c>
      <c r="BA30" s="142">
        <f>IF(AND(BA$4&gt;=Assumptions!$E$17,BA$4&lt;Assumptions!$F$17),1,0)</f>
        <v>1</v>
      </c>
      <c r="BB30" s="342"/>
      <c r="BC30" s="142">
        <f>IF(AND(BC$4&gt;=Assumptions!$E$17,BC$4&lt;Assumptions!$F$17),1,0)</f>
        <v>0</v>
      </c>
      <c r="BD30" s="142">
        <f>IF(AND(BD$4&gt;=Assumptions!$E$17,BD$4&lt;Assumptions!$F$17),1,0)</f>
        <v>0</v>
      </c>
      <c r="BE30" s="142">
        <f>IF(AND(BE$4&gt;=Assumptions!$E$17,BE$4&lt;Assumptions!$F$17),1,0)</f>
        <v>0</v>
      </c>
      <c r="BF30" s="142">
        <f>IF(AND(BF$4&gt;=Assumptions!$E$17,BF$4&lt;Assumptions!$F$17),1,0)</f>
        <v>0</v>
      </c>
      <c r="BG30" s="142">
        <f>IF(AND(BG$4&gt;=Assumptions!$E$17,BG$4&lt;Assumptions!$F$17),1,0)</f>
        <v>0</v>
      </c>
      <c r="BH30" s="142">
        <f>IF(AND(BH$4&gt;=Assumptions!$E$17,BH$4&lt;Assumptions!$F$17),1,0)</f>
        <v>0</v>
      </c>
      <c r="BI30" s="142">
        <f>IF(AND(BI$4&gt;=Assumptions!$E$17,BI$4&lt;Assumptions!$F$17),1,0)</f>
        <v>0</v>
      </c>
      <c r="BJ30" s="142">
        <f>IF(AND(BJ$4&gt;=Assumptions!$E$17,BJ$4&lt;Assumptions!$F$17),1,0)</f>
        <v>0</v>
      </c>
      <c r="BK30" s="142">
        <f>IF(AND(BK$4&gt;=Assumptions!$E$17,BK$4&lt;Assumptions!$F$17),1,0)</f>
        <v>0</v>
      </c>
      <c r="BL30" s="142">
        <f>IF(AND(BL$4&gt;=Assumptions!$E$17,BL$4&lt;Assumptions!$F$17),1,0)</f>
        <v>0</v>
      </c>
      <c r="BM30" s="142">
        <f>IF(AND(BM$4&gt;=Assumptions!$E$17,BM$4&lt;Assumptions!$F$17),1,0)</f>
        <v>0</v>
      </c>
      <c r="BN30" s="142">
        <f>IF(AND(BN$4&gt;=Assumptions!$E$17,BN$4&lt;Assumptions!$F$17),1,0)</f>
        <v>0</v>
      </c>
      <c r="BO30" s="342"/>
      <c r="BP30" s="142">
        <f>IF(AND(BP$4&gt;=Assumptions!$E$17,BP$4&lt;Assumptions!$F$17),1,0)</f>
        <v>0</v>
      </c>
      <c r="BQ30" s="142">
        <f>IF(AND(BQ$4&gt;=Assumptions!$E$17,BQ$4&lt;Assumptions!$F$17),1,0)</f>
        <v>0</v>
      </c>
      <c r="BR30" s="142">
        <f>IF(AND(BR$4&gt;=Assumptions!$E$17,BR$4&lt;Assumptions!$F$17),1,0)</f>
        <v>0</v>
      </c>
      <c r="BS30" s="142">
        <f>IF(AND(BS$4&gt;=Assumptions!$E$17,BS$4&lt;Assumptions!$F$17),1,0)</f>
        <v>0</v>
      </c>
      <c r="BT30" s="142">
        <f>IF(AND(BT$4&gt;=Assumptions!$E$17,BT$4&lt;Assumptions!$F$17),1,0)</f>
        <v>0</v>
      </c>
      <c r="BU30" s="142">
        <f>IF(AND(BU$4&gt;=Assumptions!$E$17,BU$4&lt;Assumptions!$F$17),1,0)</f>
        <v>0</v>
      </c>
      <c r="BV30" s="142">
        <f>IF(AND(BV$4&gt;=Assumptions!$E$17,BV$4&lt;Assumptions!$F$17),1,0)</f>
        <v>0</v>
      </c>
      <c r="BW30" s="142">
        <f>IF(AND(BW$4&gt;=Assumptions!$E$17,BW$4&lt;Assumptions!$F$17),1,0)</f>
        <v>0</v>
      </c>
      <c r="BX30" s="142">
        <f>IF(AND(BX$4&gt;=Assumptions!$E$17,BX$4&lt;Assumptions!$F$17),1,0)</f>
        <v>0</v>
      </c>
      <c r="BY30" s="142">
        <f>IF(AND(BY$4&gt;=Assumptions!$E$17,BY$4&lt;Assumptions!$F$17),1,0)</f>
        <v>0</v>
      </c>
      <c r="BZ30" s="142">
        <f>IF(AND(BZ$4&gt;=Assumptions!$E$17,BZ$4&lt;Assumptions!$F$17),1,0)</f>
        <v>0</v>
      </c>
      <c r="CA30" s="142">
        <f>IF(AND(CA$4&gt;=Assumptions!$E$17,CA$4&lt;Assumptions!$F$17),1,0)</f>
        <v>0</v>
      </c>
      <c r="CB30" s="342"/>
      <c r="CC30" s="142">
        <f>IF(AND(CC$4&gt;=Assumptions!$E$17,CC$4&lt;Assumptions!$F$17),1,0)</f>
        <v>0</v>
      </c>
      <c r="CD30" s="142">
        <f>IF(AND(CD$4&gt;=Assumptions!$E$17,CD$4&lt;Assumptions!$F$17),1,0)</f>
        <v>0</v>
      </c>
      <c r="CE30" s="142">
        <f>IF(AND(CE$4&gt;=Assumptions!$E$17,CE$4&lt;Assumptions!$F$17),1,0)</f>
        <v>0</v>
      </c>
      <c r="CF30" s="142">
        <f>IF(AND(CF$4&gt;=Assumptions!$E$17,CF$4&lt;Assumptions!$F$17),1,0)</f>
        <v>0</v>
      </c>
      <c r="CG30" s="142">
        <f>IF(AND(CG$4&gt;=Assumptions!$E$17,CG$4&lt;Assumptions!$F$17),1,0)</f>
        <v>0</v>
      </c>
      <c r="CH30" s="142">
        <f>IF(AND(CH$4&gt;=Assumptions!$E$17,CH$4&lt;Assumptions!$F$17),1,0)</f>
        <v>0</v>
      </c>
      <c r="CI30" s="142">
        <f>IF(AND(CI$4&gt;=Assumptions!$E$17,CI$4&lt;Assumptions!$F$17),1,0)</f>
        <v>0</v>
      </c>
      <c r="CJ30" s="142">
        <f>IF(AND(CJ$4&gt;=Assumptions!$E$17,CJ$4&lt;Assumptions!$F$17),1,0)</f>
        <v>0</v>
      </c>
      <c r="CK30" s="142">
        <f>IF(AND(CK$4&gt;=Assumptions!$E$17,CK$4&lt;Assumptions!$F$17),1,0)</f>
        <v>0</v>
      </c>
      <c r="CL30" s="142">
        <f>IF(AND(CL$4&gt;=Assumptions!$E$17,CL$4&lt;Assumptions!$F$17),1,0)</f>
        <v>0</v>
      </c>
      <c r="CM30" s="142">
        <f>IF(AND(CM$4&gt;=Assumptions!$E$17,CM$4&lt;Assumptions!$F$17),1,0)</f>
        <v>0</v>
      </c>
      <c r="CN30" s="142">
        <f>IF(AND(CN$4&gt;=Assumptions!$E$17,CN$4&lt;Assumptions!$F$17),1,0)</f>
        <v>0</v>
      </c>
      <c r="CO30" s="342"/>
      <c r="CP30" s="142">
        <f>IF(AND(CP$4&gt;=Assumptions!$E$17,CP$4&lt;Assumptions!$F$17),1,0)</f>
        <v>0</v>
      </c>
      <c r="CQ30" s="142">
        <f>IF(AND(CQ$4&gt;=Assumptions!$E$17,CQ$4&lt;Assumptions!$F$17),1,0)</f>
        <v>0</v>
      </c>
      <c r="CR30" s="142">
        <f>IF(AND(CR$4&gt;=Assumptions!$E$17,CR$4&lt;Assumptions!$F$17),1,0)</f>
        <v>0</v>
      </c>
      <c r="CS30" s="142">
        <f>IF(AND(CS$4&gt;=Assumptions!$E$17,CS$4&lt;Assumptions!$F$17),1,0)</f>
        <v>0</v>
      </c>
      <c r="CT30" s="142">
        <f>IF(AND(CT$4&gt;=Assumptions!$E$17,CT$4&lt;Assumptions!$F$17),1,0)</f>
        <v>0</v>
      </c>
      <c r="CU30" s="142">
        <f>IF(AND(CU$4&gt;=Assumptions!$E$17,CU$4&lt;Assumptions!$F$17),1,0)</f>
        <v>0</v>
      </c>
      <c r="CV30" s="142">
        <f>IF(AND(CV$4&gt;=Assumptions!$E$17,CV$4&lt;Assumptions!$F$17),1,0)</f>
        <v>0</v>
      </c>
      <c r="CW30" s="142">
        <f>IF(AND(CW$4&gt;=Assumptions!$E$17,CW$4&lt;Assumptions!$F$17),1,0)</f>
        <v>0</v>
      </c>
      <c r="CX30" s="142">
        <f>IF(AND(CX$4&gt;=Assumptions!$E$17,CX$4&lt;Assumptions!$F$17),1,0)</f>
        <v>0</v>
      </c>
      <c r="CY30" s="142">
        <f>IF(AND(CY$4&gt;=Assumptions!$E$17,CY$4&lt;Assumptions!$F$17),1,0)</f>
        <v>0</v>
      </c>
      <c r="CZ30" s="142">
        <f>IF(AND(CZ$4&gt;=Assumptions!$E$17,CZ$4&lt;Assumptions!$F$17),1,0)</f>
        <v>0</v>
      </c>
      <c r="DA30" s="142">
        <f>IF(AND(DA$4&gt;=Assumptions!$E$17,DA$4&lt;Assumptions!$F$17),1,0)</f>
        <v>0</v>
      </c>
      <c r="DB30" s="342"/>
    </row>
    <row r="31" spans="2:107" s="28" customFormat="1" outlineLevel="1">
      <c r="B31" s="149" t="str">
        <f t="shared" si="134"/>
        <v>Baas Phase</v>
      </c>
      <c r="C31" s="142">
        <f>IF(AND(C$4&gt;=Assumptions!$F$17),1,0)</f>
        <v>0</v>
      </c>
      <c r="D31" s="142">
        <f>IF(AND(D$4&gt;=Assumptions!$F$17),1,0)</f>
        <v>0</v>
      </c>
      <c r="E31" s="142">
        <f>IF(AND(E$4&gt;=Assumptions!$F$17),1,0)</f>
        <v>0</v>
      </c>
      <c r="F31" s="142">
        <f>IF(AND(F$4&gt;=Assumptions!$F$17),1,0)</f>
        <v>0</v>
      </c>
      <c r="G31" s="142">
        <f>IF(AND(G$4&gt;=Assumptions!$F$17),1,0)</f>
        <v>0</v>
      </c>
      <c r="H31" s="142">
        <f>IF(AND(H$4&gt;=Assumptions!$F$17),1,0)</f>
        <v>0</v>
      </c>
      <c r="I31" s="142">
        <f>IF(AND(I$4&gt;=Assumptions!$F$17),1,0)</f>
        <v>0</v>
      </c>
      <c r="J31" s="142">
        <f>IF(AND(J$4&gt;=Assumptions!$F$17),1,0)</f>
        <v>0</v>
      </c>
      <c r="K31" s="142">
        <f>IF(AND(K$4&gt;=Assumptions!$F$17),1,0)</f>
        <v>0</v>
      </c>
      <c r="L31" s="142">
        <f>IF(AND(L$4&gt;=Assumptions!$F$17),1,0)</f>
        <v>0</v>
      </c>
      <c r="M31" s="142">
        <f>IF(AND(M$4&gt;=Assumptions!$F$17),1,0)</f>
        <v>0</v>
      </c>
      <c r="N31" s="142">
        <f>IF(AND(N$4&gt;=Assumptions!$F$17),1,0)</f>
        <v>0</v>
      </c>
      <c r="O31" s="342"/>
      <c r="P31" s="142">
        <f>IF(AND(P$4&gt;=Assumptions!$F$17),1,0)</f>
        <v>0</v>
      </c>
      <c r="Q31" s="142">
        <f>IF(AND(Q$4&gt;=Assumptions!$F$17),1,0)</f>
        <v>0</v>
      </c>
      <c r="R31" s="142">
        <f>IF(AND(R$4&gt;=Assumptions!$F$17),1,0)</f>
        <v>0</v>
      </c>
      <c r="S31" s="142">
        <f>IF(AND(S$4&gt;=Assumptions!$F$17),1,0)</f>
        <v>0</v>
      </c>
      <c r="T31" s="142">
        <f>IF(AND(T$4&gt;=Assumptions!$F$17),1,0)</f>
        <v>0</v>
      </c>
      <c r="U31" s="142">
        <f>IF(AND(U$4&gt;=Assumptions!$F$17),1,0)</f>
        <v>0</v>
      </c>
      <c r="V31" s="142">
        <f>IF(AND(V$4&gt;=Assumptions!$F$17),1,0)</f>
        <v>0</v>
      </c>
      <c r="W31" s="142">
        <f>IF(AND(W$4&gt;=Assumptions!$F$17),1,0)</f>
        <v>0</v>
      </c>
      <c r="X31" s="142">
        <f>IF(AND(X$4&gt;=Assumptions!$F$17),1,0)</f>
        <v>0</v>
      </c>
      <c r="Y31" s="142">
        <f>IF(AND(Y$4&gt;=Assumptions!$F$17),1,0)</f>
        <v>0</v>
      </c>
      <c r="Z31" s="142">
        <f>IF(AND(Z$4&gt;=Assumptions!$F$17),1,0)</f>
        <v>0</v>
      </c>
      <c r="AA31" s="142">
        <f>IF(AND(AA$4&gt;=Assumptions!$F$17),1,0)</f>
        <v>0</v>
      </c>
      <c r="AB31" s="342"/>
      <c r="AC31" s="142">
        <f>IF(AND(AC$4&gt;=Assumptions!$F$17),1,0)</f>
        <v>0</v>
      </c>
      <c r="AD31" s="142">
        <f>IF(AND(AD$4&gt;=Assumptions!$F$17),1,0)</f>
        <v>0</v>
      </c>
      <c r="AE31" s="142">
        <f>IF(AND(AE$4&gt;=Assumptions!$F$17),1,0)</f>
        <v>0</v>
      </c>
      <c r="AF31" s="142">
        <f>IF(AND(AF$4&gt;=Assumptions!$F$17),1,0)</f>
        <v>0</v>
      </c>
      <c r="AG31" s="142">
        <f>IF(AND(AG$4&gt;=Assumptions!$F$17),1,0)</f>
        <v>0</v>
      </c>
      <c r="AH31" s="142">
        <f>IF(AND(AH$4&gt;=Assumptions!$F$17),1,0)</f>
        <v>0</v>
      </c>
      <c r="AI31" s="142">
        <f>IF(AND(AI$4&gt;=Assumptions!$F$17),1,0)</f>
        <v>0</v>
      </c>
      <c r="AJ31" s="142">
        <f>IF(AND(AJ$4&gt;=Assumptions!$F$17),1,0)</f>
        <v>0</v>
      </c>
      <c r="AK31" s="142">
        <f>IF(AND(AK$4&gt;=Assumptions!$F$17),1,0)</f>
        <v>0</v>
      </c>
      <c r="AL31" s="142">
        <f>IF(AND(AL$4&gt;=Assumptions!$F$17),1,0)</f>
        <v>0</v>
      </c>
      <c r="AM31" s="142">
        <f>IF(AND(AM$4&gt;=Assumptions!$F$17),1,0)</f>
        <v>0</v>
      </c>
      <c r="AN31" s="142">
        <f>IF(AND(AN$4&gt;=Assumptions!$F$17),1,0)</f>
        <v>0</v>
      </c>
      <c r="AO31" s="342"/>
      <c r="AP31" s="142">
        <f>IF(AND(AP$4&gt;=Assumptions!$F$17),1,0)</f>
        <v>0</v>
      </c>
      <c r="AQ31" s="142">
        <f>IF(AND(AQ$4&gt;=Assumptions!$F$17),1,0)</f>
        <v>0</v>
      </c>
      <c r="AR31" s="142">
        <f>IF(AND(AR$4&gt;=Assumptions!$F$17),1,0)</f>
        <v>0</v>
      </c>
      <c r="AS31" s="142">
        <f>IF(AND(AS$4&gt;=Assumptions!$F$17),1,0)</f>
        <v>0</v>
      </c>
      <c r="AT31" s="142">
        <f>IF(AND(AT$4&gt;=Assumptions!$F$17),1,0)</f>
        <v>0</v>
      </c>
      <c r="AU31" s="142">
        <f>IF(AND(AU$4&gt;=Assumptions!$F$17),1,0)</f>
        <v>0</v>
      </c>
      <c r="AV31" s="142">
        <f>IF(AND(AV$4&gt;=Assumptions!$F$17),1,0)</f>
        <v>0</v>
      </c>
      <c r="AW31" s="142">
        <f>IF(AND(AW$4&gt;=Assumptions!$F$17),1,0)</f>
        <v>0</v>
      </c>
      <c r="AX31" s="142">
        <f>IF(AND(AX$4&gt;=Assumptions!$F$17),1,0)</f>
        <v>0</v>
      </c>
      <c r="AY31" s="142">
        <f>IF(AND(AY$4&gt;=Assumptions!$F$17),1,0)</f>
        <v>0</v>
      </c>
      <c r="AZ31" s="142">
        <f>IF(AND(AZ$4&gt;=Assumptions!$F$17),1,0)</f>
        <v>0</v>
      </c>
      <c r="BA31" s="142">
        <f>IF(AND(BA$4&gt;=Assumptions!$F$17),1,0)</f>
        <v>0</v>
      </c>
      <c r="BB31" s="342"/>
      <c r="BC31" s="142">
        <f>IF(AND(BC$4&gt;=Assumptions!$F$17),1,0)</f>
        <v>1</v>
      </c>
      <c r="BD31" s="142">
        <f>IF(AND(BD$4&gt;=Assumptions!$F$17),1,0)</f>
        <v>1</v>
      </c>
      <c r="BE31" s="142">
        <f>IF(AND(BE$4&gt;=Assumptions!$F$17),1,0)</f>
        <v>1</v>
      </c>
      <c r="BF31" s="142">
        <f>IF(AND(BF$4&gt;=Assumptions!$F$17),1,0)</f>
        <v>1</v>
      </c>
      <c r="BG31" s="142">
        <f>IF(AND(BG$4&gt;=Assumptions!$F$17),1,0)</f>
        <v>1</v>
      </c>
      <c r="BH31" s="142">
        <f>IF(AND(BH$4&gt;=Assumptions!$F$17),1,0)</f>
        <v>1</v>
      </c>
      <c r="BI31" s="142">
        <f>IF(AND(BI$4&gt;=Assumptions!$F$17),1,0)</f>
        <v>1</v>
      </c>
      <c r="BJ31" s="142">
        <f>IF(AND(BJ$4&gt;=Assumptions!$F$17),1,0)</f>
        <v>1</v>
      </c>
      <c r="BK31" s="142">
        <f>IF(AND(BK$4&gt;=Assumptions!$F$17),1,0)</f>
        <v>1</v>
      </c>
      <c r="BL31" s="142">
        <f>IF(AND(BL$4&gt;=Assumptions!$F$17),1,0)</f>
        <v>1</v>
      </c>
      <c r="BM31" s="142">
        <f>IF(AND(BM$4&gt;=Assumptions!$F$17),1,0)</f>
        <v>1</v>
      </c>
      <c r="BN31" s="142">
        <f>IF(AND(BN$4&gt;=Assumptions!$F$17),1,0)</f>
        <v>1</v>
      </c>
      <c r="BO31" s="342"/>
      <c r="BP31" s="142">
        <f>IF(AND(BP$4&gt;=Assumptions!$F$17),1,0)</f>
        <v>1</v>
      </c>
      <c r="BQ31" s="142">
        <f>IF(AND(BQ$4&gt;=Assumptions!$F$17),1,0)</f>
        <v>1</v>
      </c>
      <c r="BR31" s="142">
        <f>IF(AND(BR$4&gt;=Assumptions!$F$17),1,0)</f>
        <v>1</v>
      </c>
      <c r="BS31" s="142">
        <f>IF(AND(BS$4&gt;=Assumptions!$F$17),1,0)</f>
        <v>1</v>
      </c>
      <c r="BT31" s="142">
        <f>IF(AND(BT$4&gt;=Assumptions!$F$17),1,0)</f>
        <v>1</v>
      </c>
      <c r="BU31" s="142">
        <f>IF(AND(BU$4&gt;=Assumptions!$F$17),1,0)</f>
        <v>1</v>
      </c>
      <c r="BV31" s="142">
        <f>IF(AND(BV$4&gt;=Assumptions!$F$17),1,0)</f>
        <v>1</v>
      </c>
      <c r="BW31" s="142">
        <f>IF(AND(BW$4&gt;=Assumptions!$F$17),1,0)</f>
        <v>1</v>
      </c>
      <c r="BX31" s="142">
        <f>IF(AND(BX$4&gt;=Assumptions!$F$17),1,0)</f>
        <v>1</v>
      </c>
      <c r="BY31" s="142">
        <f>IF(AND(BY$4&gt;=Assumptions!$F$17),1,0)</f>
        <v>1</v>
      </c>
      <c r="BZ31" s="142">
        <f>IF(AND(BZ$4&gt;=Assumptions!$F$17),1,0)</f>
        <v>1</v>
      </c>
      <c r="CA31" s="142">
        <f>IF(AND(CA$4&gt;=Assumptions!$F$17),1,0)</f>
        <v>1</v>
      </c>
      <c r="CB31" s="342"/>
      <c r="CC31" s="142">
        <f>IF(AND(CC$4&gt;=Assumptions!$F$17),1,0)</f>
        <v>1</v>
      </c>
      <c r="CD31" s="142">
        <f>IF(AND(CD$4&gt;=Assumptions!$F$17),1,0)</f>
        <v>1</v>
      </c>
      <c r="CE31" s="142">
        <f>IF(AND(CE$4&gt;=Assumptions!$F$17),1,0)</f>
        <v>1</v>
      </c>
      <c r="CF31" s="142">
        <f>IF(AND(CF$4&gt;=Assumptions!$F$17),1,0)</f>
        <v>1</v>
      </c>
      <c r="CG31" s="142">
        <f>IF(AND(CG$4&gt;=Assumptions!$F$17),1,0)</f>
        <v>1</v>
      </c>
      <c r="CH31" s="142">
        <f>IF(AND(CH$4&gt;=Assumptions!$F$17),1,0)</f>
        <v>1</v>
      </c>
      <c r="CI31" s="142">
        <f>IF(AND(CI$4&gt;=Assumptions!$F$17),1,0)</f>
        <v>1</v>
      </c>
      <c r="CJ31" s="142">
        <f>IF(AND(CJ$4&gt;=Assumptions!$F$17),1,0)</f>
        <v>1</v>
      </c>
      <c r="CK31" s="142">
        <f>IF(AND(CK$4&gt;=Assumptions!$F$17),1,0)</f>
        <v>1</v>
      </c>
      <c r="CL31" s="142">
        <f>IF(AND(CL$4&gt;=Assumptions!$F$17),1,0)</f>
        <v>1</v>
      </c>
      <c r="CM31" s="142">
        <f>IF(AND(CM$4&gt;=Assumptions!$F$17),1,0)</f>
        <v>1</v>
      </c>
      <c r="CN31" s="142">
        <f>IF(AND(CN$4&gt;=Assumptions!$F$17),1,0)</f>
        <v>1</v>
      </c>
      <c r="CO31" s="342"/>
      <c r="CP31" s="142">
        <f>IF(AND(CP$4&gt;=Assumptions!$F$17),1,0)</f>
        <v>1</v>
      </c>
      <c r="CQ31" s="142">
        <f>IF(AND(CQ$4&gt;=Assumptions!$F$17),1,0)</f>
        <v>1</v>
      </c>
      <c r="CR31" s="142">
        <f>IF(AND(CR$4&gt;=Assumptions!$F$17),1,0)</f>
        <v>1</v>
      </c>
      <c r="CS31" s="142">
        <f>IF(AND(CS$4&gt;=Assumptions!$F$17),1,0)</f>
        <v>1</v>
      </c>
      <c r="CT31" s="142">
        <f>IF(AND(CT$4&gt;=Assumptions!$F$17),1,0)</f>
        <v>1</v>
      </c>
      <c r="CU31" s="142">
        <f>IF(AND(CU$4&gt;=Assumptions!$F$17),1,0)</f>
        <v>1</v>
      </c>
      <c r="CV31" s="142">
        <f>IF(AND(CV$4&gt;=Assumptions!$F$17),1,0)</f>
        <v>1</v>
      </c>
      <c r="CW31" s="142">
        <f>IF(AND(CW$4&gt;=Assumptions!$F$17),1,0)</f>
        <v>1</v>
      </c>
      <c r="CX31" s="142">
        <f>IF(AND(CX$4&gt;=Assumptions!$F$17),1,0)</f>
        <v>1</v>
      </c>
      <c r="CY31" s="142">
        <f>IF(AND(CY$4&gt;=Assumptions!$F$17),1,0)</f>
        <v>1</v>
      </c>
      <c r="CZ31" s="142">
        <f>IF(AND(CZ$4&gt;=Assumptions!$F$17),1,0)</f>
        <v>1</v>
      </c>
      <c r="DA31" s="142">
        <f>IF(AND(DA$4&gt;=Assumptions!$F$17),1,0)</f>
        <v>1</v>
      </c>
      <c r="DB31" s="342"/>
    </row>
    <row r="32" spans="2:107" s="28" customFormat="1" outlineLevel="1">
      <c r="B32" s="151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55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55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55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55"/>
      <c r="BC32" s="143"/>
      <c r="BD32" s="143"/>
      <c r="BE32" s="143"/>
      <c r="BF32" s="143"/>
      <c r="BG32" s="143"/>
      <c r="BH32" s="143"/>
      <c r="BI32" s="143"/>
      <c r="BJ32" s="143"/>
      <c r="BK32" s="143"/>
      <c r="BL32" s="143"/>
      <c r="BM32" s="143"/>
      <c r="BN32" s="143"/>
      <c r="BO32" s="155"/>
      <c r="BP32" s="143"/>
      <c r="BQ32" s="143"/>
      <c r="BR32" s="143"/>
      <c r="BS32" s="143"/>
      <c r="BT32" s="143"/>
      <c r="BU32" s="143"/>
      <c r="BV32" s="143"/>
      <c r="BW32" s="143"/>
      <c r="BX32" s="143"/>
      <c r="BY32" s="143"/>
      <c r="BZ32" s="143"/>
      <c r="CA32" s="143"/>
      <c r="CB32" s="155"/>
      <c r="CC32" s="143"/>
      <c r="CD32" s="143"/>
      <c r="CE32" s="143"/>
      <c r="CF32" s="143"/>
      <c r="CG32" s="143"/>
      <c r="CH32" s="143"/>
      <c r="CI32" s="143"/>
      <c r="CJ32" s="143"/>
      <c r="CK32" s="143"/>
      <c r="CL32" s="143"/>
      <c r="CM32" s="143"/>
      <c r="CN32" s="143"/>
      <c r="CO32" s="155"/>
      <c r="CP32" s="143"/>
      <c r="CQ32" s="143"/>
      <c r="CR32" s="143"/>
      <c r="CS32" s="143"/>
      <c r="CT32" s="143"/>
      <c r="CU32" s="143"/>
      <c r="CV32" s="143"/>
      <c r="CW32" s="143"/>
      <c r="CX32" s="143"/>
      <c r="CY32" s="143"/>
      <c r="CZ32" s="143"/>
      <c r="DA32" s="143"/>
      <c r="DB32" s="155"/>
    </row>
    <row r="33" spans="2:106" outlineLevel="1"/>
    <row r="34" spans="2:106" s="28" customFormat="1" outlineLevel="1">
      <c r="B34" s="212" t="str">
        <f>B9</f>
        <v>Licences</v>
      </c>
      <c r="C34" s="388"/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7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7"/>
      <c r="AC34" s="388"/>
      <c r="AD34" s="388"/>
      <c r="AE34" s="388"/>
      <c r="AF34" s="388"/>
      <c r="AG34" s="388"/>
      <c r="AH34" s="388"/>
      <c r="AI34" s="388"/>
      <c r="AJ34" s="388"/>
      <c r="AK34" s="388"/>
      <c r="AL34" s="388"/>
      <c r="AM34" s="388"/>
      <c r="AN34" s="388"/>
      <c r="AO34" s="387"/>
      <c r="AP34" s="388"/>
      <c r="AQ34" s="388"/>
      <c r="AR34" s="388"/>
      <c r="AS34" s="388"/>
      <c r="AT34" s="388"/>
      <c r="AU34" s="388"/>
      <c r="AV34" s="388"/>
      <c r="AW34" s="388"/>
      <c r="AX34" s="388"/>
      <c r="AY34" s="388"/>
      <c r="AZ34" s="388"/>
      <c r="BA34" s="388"/>
      <c r="BB34" s="387"/>
      <c r="BC34" s="388"/>
      <c r="BD34" s="388"/>
      <c r="BE34" s="388"/>
      <c r="BF34" s="388"/>
      <c r="BG34" s="388"/>
      <c r="BH34" s="388"/>
      <c r="BI34" s="388"/>
      <c r="BJ34" s="388"/>
      <c r="BK34" s="388"/>
      <c r="BL34" s="388"/>
      <c r="BM34" s="388"/>
      <c r="BN34" s="388"/>
      <c r="BO34" s="387"/>
      <c r="BP34" s="388"/>
      <c r="BQ34" s="388"/>
      <c r="BR34" s="388"/>
      <c r="BS34" s="388"/>
      <c r="BT34" s="388"/>
      <c r="BU34" s="388"/>
      <c r="BV34" s="388"/>
      <c r="BW34" s="388"/>
      <c r="BX34" s="388"/>
      <c r="BY34" s="388"/>
      <c r="BZ34" s="388"/>
      <c r="CA34" s="388"/>
      <c r="CB34" s="387"/>
      <c r="CC34" s="388"/>
      <c r="CD34" s="388"/>
      <c r="CE34" s="388"/>
      <c r="CF34" s="388"/>
      <c r="CG34" s="388"/>
      <c r="CH34" s="388"/>
      <c r="CI34" s="388"/>
      <c r="CJ34" s="388"/>
      <c r="CK34" s="388"/>
      <c r="CL34" s="388"/>
      <c r="CM34" s="388"/>
      <c r="CN34" s="388"/>
      <c r="CO34" s="387"/>
      <c r="CP34" s="388"/>
      <c r="CQ34" s="388"/>
      <c r="CR34" s="388"/>
      <c r="CS34" s="388"/>
      <c r="CT34" s="388"/>
      <c r="CU34" s="388"/>
      <c r="CV34" s="388"/>
      <c r="CW34" s="388"/>
      <c r="CX34" s="388"/>
      <c r="CY34" s="388"/>
      <c r="CZ34" s="388"/>
      <c r="DA34" s="388"/>
      <c r="DB34" s="387"/>
    </row>
    <row r="35" spans="2:106" s="28" customFormat="1" outlineLevel="1">
      <c r="B35" s="149" t="str">
        <f>B23</f>
        <v>SaaS Phase</v>
      </c>
      <c r="C35" s="142">
        <f>Assumptions!$D$72*(1+Assumptions!$D$104)^(C$23)</f>
        <v>500</v>
      </c>
      <c r="D35" s="142">
        <f>Assumptions!$D$72*(1+Assumptions!$D$104)^(D$23)</f>
        <v>500</v>
      </c>
      <c r="E35" s="142">
        <f>Assumptions!$D$72*(1+Assumptions!$D$104)^(E$23)</f>
        <v>500</v>
      </c>
      <c r="F35" s="142">
        <f>Assumptions!$D$72*(1+Assumptions!$D$104)^(F$23)</f>
        <v>500</v>
      </c>
      <c r="G35" s="142">
        <f>Assumptions!$D$72*(1+Assumptions!$D$104)^(G$23)</f>
        <v>500</v>
      </c>
      <c r="H35" s="142">
        <f>Assumptions!$D$72*(1+Assumptions!$D$104)^(H$23)</f>
        <v>500</v>
      </c>
      <c r="I35" s="142">
        <f>Assumptions!$D$72*(1+Assumptions!$D$104)^(I$23)</f>
        <v>500</v>
      </c>
      <c r="J35" s="142">
        <f>Assumptions!$D$72*(1+Assumptions!$D$104)^(J$23)</f>
        <v>500</v>
      </c>
      <c r="K35" s="142">
        <f>Assumptions!$D$72*(1+Assumptions!$D$104)^(K$23)</f>
        <v>500</v>
      </c>
      <c r="L35" s="142">
        <f>Assumptions!$D$72*(1+Assumptions!$D$104)^(L$23)</f>
        <v>500</v>
      </c>
      <c r="M35" s="142">
        <f>Assumptions!$D$72*(1+Assumptions!$D$104)^(M$23)</f>
        <v>500</v>
      </c>
      <c r="N35" s="142">
        <f>Assumptions!$D$72*(1+Assumptions!$D$104)^(N$23)</f>
        <v>500</v>
      </c>
      <c r="O35" s="342"/>
      <c r="P35" s="142">
        <f>Assumptions!$D$72*(1+Assumptions!$D$104)^(P$23)</f>
        <v>500</v>
      </c>
      <c r="Q35" s="142">
        <f>Assumptions!$D$72*(1+Assumptions!$D$104)^(Q$23)</f>
        <v>500</v>
      </c>
      <c r="R35" s="142">
        <f>Assumptions!$D$72*(1+Assumptions!$D$104)^(R$23)</f>
        <v>510</v>
      </c>
      <c r="S35" s="142">
        <f>Assumptions!$D$72*(1+Assumptions!$D$104)^(S$23)</f>
        <v>510</v>
      </c>
      <c r="T35" s="142">
        <f>Assumptions!$D$72*(1+Assumptions!$D$104)^(T$23)</f>
        <v>510</v>
      </c>
      <c r="U35" s="142">
        <f>Assumptions!$D$72*(1+Assumptions!$D$104)^(U$23)</f>
        <v>510</v>
      </c>
      <c r="V35" s="142">
        <f>Assumptions!$D$72*(1+Assumptions!$D$104)^(V$23)</f>
        <v>510</v>
      </c>
      <c r="W35" s="142">
        <f>Assumptions!$D$72*(1+Assumptions!$D$104)^(W$23)</f>
        <v>510</v>
      </c>
      <c r="X35" s="142">
        <f>Assumptions!$D$72*(1+Assumptions!$D$104)^(X$23)</f>
        <v>510</v>
      </c>
      <c r="Y35" s="142">
        <f>Assumptions!$D$72*(1+Assumptions!$D$104)^(Y$23)</f>
        <v>510</v>
      </c>
      <c r="Z35" s="142">
        <f>Assumptions!$D$72*(1+Assumptions!$D$104)^(Z$23)</f>
        <v>510</v>
      </c>
      <c r="AA35" s="142">
        <f>Assumptions!$D$72*(1+Assumptions!$D$104)^(AA$23)</f>
        <v>510</v>
      </c>
      <c r="AB35" s="342"/>
      <c r="AC35" s="142">
        <f>Assumptions!$D$72*(1+Assumptions!$D$104)^(AC$23)</f>
        <v>510</v>
      </c>
      <c r="AD35" s="142">
        <f>Assumptions!$D$72*(1+Assumptions!$D$104)^(AD$23)</f>
        <v>510</v>
      </c>
      <c r="AE35" s="142">
        <f>Assumptions!$D$72*(1+Assumptions!$D$104)^(AE$23)</f>
        <v>520.20000000000005</v>
      </c>
      <c r="AF35" s="142">
        <f>Assumptions!$D$72*(1+Assumptions!$D$104)^(AF$23)</f>
        <v>520.20000000000005</v>
      </c>
      <c r="AG35" s="142">
        <f>Assumptions!$D$72*(1+Assumptions!$D$104)^(AG$23)</f>
        <v>520.20000000000005</v>
      </c>
      <c r="AH35" s="142">
        <f>Assumptions!$D$72*(1+Assumptions!$D$104)^(AH$23)</f>
        <v>520.20000000000005</v>
      </c>
      <c r="AI35" s="142">
        <f>Assumptions!$D$72*(1+Assumptions!$D$104)^(AI$23)</f>
        <v>520.20000000000005</v>
      </c>
      <c r="AJ35" s="142">
        <f>Assumptions!$D$72*(1+Assumptions!$D$104)^(AJ$23)</f>
        <v>520.20000000000005</v>
      </c>
      <c r="AK35" s="142">
        <f>Assumptions!$D$72*(1+Assumptions!$D$104)^(AK$23)</f>
        <v>520.20000000000005</v>
      </c>
      <c r="AL35" s="142">
        <f>Assumptions!$D$72*(1+Assumptions!$D$104)^(AL$23)</f>
        <v>520.20000000000005</v>
      </c>
      <c r="AM35" s="142">
        <f>Assumptions!$D$72*(1+Assumptions!$D$104)^(AM$23)</f>
        <v>520.20000000000005</v>
      </c>
      <c r="AN35" s="142">
        <f>Assumptions!$D$72*(1+Assumptions!$D$104)^(AN$23)</f>
        <v>520.20000000000005</v>
      </c>
      <c r="AO35" s="342"/>
      <c r="AP35" s="142">
        <f>Assumptions!$D$72*(1+Assumptions!$D$104)^(AP$23)</f>
        <v>520.20000000000005</v>
      </c>
      <c r="AQ35" s="142">
        <f>Assumptions!$D$72*(1+Assumptions!$D$104)^(AQ$23)</f>
        <v>520.20000000000005</v>
      </c>
      <c r="AR35" s="142">
        <f>Assumptions!$D$72*(1+Assumptions!$D$104)^(AR$23)</f>
        <v>530.60399999999993</v>
      </c>
      <c r="AS35" s="142">
        <f>Assumptions!$D$72*(1+Assumptions!$D$104)^(AS$23)</f>
        <v>530.60399999999993</v>
      </c>
      <c r="AT35" s="142">
        <f>Assumptions!$D$72*(1+Assumptions!$D$104)^(AT$23)</f>
        <v>530.60399999999993</v>
      </c>
      <c r="AU35" s="142">
        <f>Assumptions!$D$72*(1+Assumptions!$D$104)^(AU$23)</f>
        <v>530.60399999999993</v>
      </c>
      <c r="AV35" s="142">
        <f>Assumptions!$D$72*(1+Assumptions!$D$104)^(AV$23)</f>
        <v>530.60399999999993</v>
      </c>
      <c r="AW35" s="142">
        <f>Assumptions!$D$72*(1+Assumptions!$D$104)^(AW$23)</f>
        <v>530.60399999999993</v>
      </c>
      <c r="AX35" s="142">
        <f>Assumptions!$D$72*(1+Assumptions!$D$104)^(AX$23)</f>
        <v>530.60399999999993</v>
      </c>
      <c r="AY35" s="142">
        <f>Assumptions!$D$72*(1+Assumptions!$D$104)^(AY$23)</f>
        <v>530.60399999999993</v>
      </c>
      <c r="AZ35" s="142">
        <f>Assumptions!$D$72*(1+Assumptions!$D$104)^(AZ$23)</f>
        <v>530.60399999999993</v>
      </c>
      <c r="BA35" s="142">
        <f>Assumptions!$D$72*(1+Assumptions!$D$104)^(BA$23)</f>
        <v>530.60399999999993</v>
      </c>
      <c r="BB35" s="342"/>
      <c r="BC35" s="142">
        <f>Assumptions!$D$72*(1+Assumptions!$D$104)^(BC$23)</f>
        <v>530.60399999999993</v>
      </c>
      <c r="BD35" s="142">
        <f>Assumptions!$D$72*(1+Assumptions!$D$104)^(BD$23)</f>
        <v>530.60399999999993</v>
      </c>
      <c r="BE35" s="142">
        <f>Assumptions!$D$72*(1+Assumptions!$D$104)^(BE$23)</f>
        <v>541.21608000000003</v>
      </c>
      <c r="BF35" s="142">
        <f>Assumptions!$D$72*(1+Assumptions!$D$104)^(BF$23)</f>
        <v>541.21608000000003</v>
      </c>
      <c r="BG35" s="142">
        <f>Assumptions!$D$72*(1+Assumptions!$D$104)^(BG$23)</f>
        <v>541.21608000000003</v>
      </c>
      <c r="BH35" s="142">
        <f>Assumptions!$D$72*(1+Assumptions!$D$104)^(BH$23)</f>
        <v>541.21608000000003</v>
      </c>
      <c r="BI35" s="142">
        <f>Assumptions!$D$72*(1+Assumptions!$D$104)^(BI$23)</f>
        <v>541.21608000000003</v>
      </c>
      <c r="BJ35" s="142">
        <f>Assumptions!$D$72*(1+Assumptions!$D$104)^(BJ$23)</f>
        <v>541.21608000000003</v>
      </c>
      <c r="BK35" s="142">
        <f>Assumptions!$D$72*(1+Assumptions!$D$104)^(BK$23)</f>
        <v>541.21608000000003</v>
      </c>
      <c r="BL35" s="142">
        <f>Assumptions!$D$72*(1+Assumptions!$D$104)^(BL$23)</f>
        <v>541.21608000000003</v>
      </c>
      <c r="BM35" s="142">
        <f>Assumptions!$D$72*(1+Assumptions!$D$104)^(BM$23)</f>
        <v>541.21608000000003</v>
      </c>
      <c r="BN35" s="142">
        <f>Assumptions!$D$72*(1+Assumptions!$D$104)^(BN$23)</f>
        <v>541.21608000000003</v>
      </c>
      <c r="BO35" s="342"/>
      <c r="BP35" s="142">
        <f>Assumptions!$D$72*(1+Assumptions!$D$104)^(BP$23)</f>
        <v>541.21608000000003</v>
      </c>
      <c r="BQ35" s="142">
        <f>Assumptions!$D$72*(1+Assumptions!$D$104)^(BQ$23)</f>
        <v>541.21608000000003</v>
      </c>
      <c r="BR35" s="142">
        <f>Assumptions!$D$72*(1+Assumptions!$D$104)^(BR$23)</f>
        <v>552.0404016</v>
      </c>
      <c r="BS35" s="142">
        <f>Assumptions!$D$72*(1+Assumptions!$D$104)^(BS$23)</f>
        <v>552.0404016</v>
      </c>
      <c r="BT35" s="142">
        <f>Assumptions!$D$72*(1+Assumptions!$D$104)^(BT$23)</f>
        <v>552.0404016</v>
      </c>
      <c r="BU35" s="142">
        <f>Assumptions!$D$72*(1+Assumptions!$D$104)^(BU$23)</f>
        <v>552.0404016</v>
      </c>
      <c r="BV35" s="142">
        <f>Assumptions!$D$72*(1+Assumptions!$D$104)^(BV$23)</f>
        <v>552.0404016</v>
      </c>
      <c r="BW35" s="142">
        <f>Assumptions!$D$72*(1+Assumptions!$D$104)^(BW$23)</f>
        <v>552.0404016</v>
      </c>
      <c r="BX35" s="142">
        <f>Assumptions!$D$72*(1+Assumptions!$D$104)^(BX$23)</f>
        <v>552.0404016</v>
      </c>
      <c r="BY35" s="142">
        <f>Assumptions!$D$72*(1+Assumptions!$D$104)^(BY$23)</f>
        <v>552.0404016</v>
      </c>
      <c r="BZ35" s="142">
        <f>Assumptions!$D$72*(1+Assumptions!$D$104)^(BZ$23)</f>
        <v>552.0404016</v>
      </c>
      <c r="CA35" s="142">
        <f>Assumptions!$D$72*(1+Assumptions!$D$104)^(CA$23)</f>
        <v>552.0404016</v>
      </c>
      <c r="CB35" s="342"/>
      <c r="CC35" s="142">
        <f>Assumptions!$D$72*(1+Assumptions!$D$104)^(CC$23)</f>
        <v>552.0404016</v>
      </c>
      <c r="CD35" s="142">
        <f>Assumptions!$D$72*(1+Assumptions!$D$104)^(CD$23)</f>
        <v>552.0404016</v>
      </c>
      <c r="CE35" s="142">
        <f>Assumptions!$D$72*(1+Assumptions!$D$104)^(CE$23)</f>
        <v>563.08120963200008</v>
      </c>
      <c r="CF35" s="142">
        <f>Assumptions!$D$72*(1+Assumptions!$D$104)^(CF$23)</f>
        <v>563.08120963200008</v>
      </c>
      <c r="CG35" s="142">
        <f>Assumptions!$D$72*(1+Assumptions!$D$104)^(CG$23)</f>
        <v>563.08120963200008</v>
      </c>
      <c r="CH35" s="142">
        <f>Assumptions!$D$72*(1+Assumptions!$D$104)^(CH$23)</f>
        <v>563.08120963200008</v>
      </c>
      <c r="CI35" s="142">
        <f>Assumptions!$D$72*(1+Assumptions!$D$104)^(CI$23)</f>
        <v>563.08120963200008</v>
      </c>
      <c r="CJ35" s="142">
        <f>Assumptions!$D$72*(1+Assumptions!$D$104)^(CJ$23)</f>
        <v>563.08120963200008</v>
      </c>
      <c r="CK35" s="142">
        <f>Assumptions!$D$72*(1+Assumptions!$D$104)^(CK$23)</f>
        <v>563.08120963200008</v>
      </c>
      <c r="CL35" s="142">
        <f>Assumptions!$D$72*(1+Assumptions!$D$104)^(CL$23)</f>
        <v>563.08120963200008</v>
      </c>
      <c r="CM35" s="142">
        <f>Assumptions!$D$72*(1+Assumptions!$D$104)^(CM$23)</f>
        <v>563.08120963200008</v>
      </c>
      <c r="CN35" s="142">
        <f>Assumptions!$D$72*(1+Assumptions!$D$104)^(CN$23)</f>
        <v>563.08120963200008</v>
      </c>
      <c r="CO35" s="342"/>
      <c r="CP35" s="142">
        <f>Assumptions!$D$72*(1+Assumptions!$D$104)^(CP$23)</f>
        <v>563.08120963200008</v>
      </c>
      <c r="CQ35" s="142">
        <f>Assumptions!$D$72*(1+Assumptions!$D$104)^(CQ$23)</f>
        <v>563.08120963200008</v>
      </c>
      <c r="CR35" s="142">
        <f>Assumptions!$D$72*(1+Assumptions!$D$104)^(CR$23)</f>
        <v>574.34283382463991</v>
      </c>
      <c r="CS35" s="142">
        <f>Assumptions!$D$72*(1+Assumptions!$D$104)^(CS$23)</f>
        <v>574.34283382463991</v>
      </c>
      <c r="CT35" s="142">
        <f>Assumptions!$D$72*(1+Assumptions!$D$104)^(CT$23)</f>
        <v>574.34283382463991</v>
      </c>
      <c r="CU35" s="142">
        <f>Assumptions!$D$72*(1+Assumptions!$D$104)^(CU$23)</f>
        <v>574.34283382463991</v>
      </c>
      <c r="CV35" s="142">
        <f>Assumptions!$D$72*(1+Assumptions!$D$104)^(CV$23)</f>
        <v>574.34283382463991</v>
      </c>
      <c r="CW35" s="142">
        <f>Assumptions!$D$72*(1+Assumptions!$D$104)^(CW$23)</f>
        <v>574.34283382463991</v>
      </c>
      <c r="CX35" s="142">
        <f>Assumptions!$D$72*(1+Assumptions!$D$104)^(CX$23)</f>
        <v>574.34283382463991</v>
      </c>
      <c r="CY35" s="142">
        <f>Assumptions!$D$72*(1+Assumptions!$D$104)^(CY$23)</f>
        <v>574.34283382463991</v>
      </c>
      <c r="CZ35" s="142">
        <f>Assumptions!$D$72*(1+Assumptions!$D$104)^(CZ$23)</f>
        <v>574.34283382463991</v>
      </c>
      <c r="DA35" s="142">
        <f>Assumptions!$D$72*(1+Assumptions!$D$104)^(DA$23)</f>
        <v>574.34283382463991</v>
      </c>
      <c r="DB35" s="342"/>
    </row>
    <row r="36" spans="2:106" s="28" customFormat="1" outlineLevel="1">
      <c r="B36" s="149" t="str">
        <f t="shared" ref="B36:B37" si="135">B24</f>
        <v>PaaS Phase</v>
      </c>
      <c r="C36" s="142">
        <f>Assumptions!$E$72*(1+Assumptions!$D$104)^(C$24)</f>
        <v>1000</v>
      </c>
      <c r="D36" s="142">
        <f>Assumptions!$E$72*(1+Assumptions!$D$104)^(D$24)</f>
        <v>1000</v>
      </c>
      <c r="E36" s="142">
        <f>Assumptions!$E$72*(1+Assumptions!$D$104)^(E$24)</f>
        <v>1000</v>
      </c>
      <c r="F36" s="142">
        <f>Assumptions!$E$72*(1+Assumptions!$D$104)^(F$24)</f>
        <v>1000</v>
      </c>
      <c r="G36" s="142">
        <f>Assumptions!$E$72*(1+Assumptions!$D$104)^(G$24)</f>
        <v>1000</v>
      </c>
      <c r="H36" s="142">
        <f>Assumptions!$E$72*(1+Assumptions!$D$104)^(H$24)</f>
        <v>1000</v>
      </c>
      <c r="I36" s="142">
        <f>Assumptions!$E$72*(1+Assumptions!$D$104)^(I$24)</f>
        <v>1000</v>
      </c>
      <c r="J36" s="142">
        <f>Assumptions!$E$72*(1+Assumptions!$D$104)^(J$24)</f>
        <v>1000</v>
      </c>
      <c r="K36" s="142">
        <f>Assumptions!$E$72*(1+Assumptions!$D$104)^(K$24)</f>
        <v>1000</v>
      </c>
      <c r="L36" s="142">
        <f>Assumptions!$E$72*(1+Assumptions!$D$104)^(L$24)</f>
        <v>1000</v>
      </c>
      <c r="M36" s="142">
        <f>Assumptions!$E$72*(1+Assumptions!$D$104)^(M$24)</f>
        <v>1000</v>
      </c>
      <c r="N36" s="142">
        <f>Assumptions!$E$72*(1+Assumptions!$D$104)^(N$24)</f>
        <v>1000</v>
      </c>
      <c r="O36" s="342"/>
      <c r="P36" s="142">
        <f>Assumptions!$E$72*(1+Assumptions!$D$104)^(P$24)</f>
        <v>1000</v>
      </c>
      <c r="Q36" s="142">
        <f>Assumptions!$E$72*(1+Assumptions!$D$104)^(Q$24)</f>
        <v>1000</v>
      </c>
      <c r="R36" s="142">
        <f>Assumptions!$E$72*(1+Assumptions!$D$104)^(R$24)</f>
        <v>1000</v>
      </c>
      <c r="S36" s="142">
        <f>Assumptions!$E$72*(1+Assumptions!$D$104)^(S$24)</f>
        <v>1000</v>
      </c>
      <c r="T36" s="142">
        <f>Assumptions!$E$72*(1+Assumptions!$D$104)^(T$24)</f>
        <v>1000</v>
      </c>
      <c r="U36" s="142">
        <f>Assumptions!$E$72*(1+Assumptions!$D$104)^(U$24)</f>
        <v>1000</v>
      </c>
      <c r="V36" s="142">
        <f>Assumptions!$E$72*(1+Assumptions!$D$104)^(V$24)</f>
        <v>1000</v>
      </c>
      <c r="W36" s="142">
        <f>Assumptions!$E$72*(1+Assumptions!$D$104)^(W$24)</f>
        <v>1000</v>
      </c>
      <c r="X36" s="142">
        <f>Assumptions!$E$72*(1+Assumptions!$D$104)^(X$24)</f>
        <v>1000</v>
      </c>
      <c r="Y36" s="142">
        <f>Assumptions!$E$72*(1+Assumptions!$D$104)^(Y$24)</f>
        <v>1000</v>
      </c>
      <c r="Z36" s="142">
        <f>Assumptions!$E$72*(1+Assumptions!$D$104)^(Z$24)</f>
        <v>1000</v>
      </c>
      <c r="AA36" s="142">
        <f>Assumptions!$E$72*(1+Assumptions!$D$104)^(AA$24)</f>
        <v>1000</v>
      </c>
      <c r="AB36" s="342"/>
      <c r="AC36" s="142">
        <f>Assumptions!$E$72*(1+Assumptions!$D$104)^(AC$24)</f>
        <v>1000</v>
      </c>
      <c r="AD36" s="142">
        <f>Assumptions!$E$72*(1+Assumptions!$D$104)^(AD$24)</f>
        <v>1000</v>
      </c>
      <c r="AE36" s="142">
        <f>Assumptions!$E$72*(1+Assumptions!$D$104)^(AE$24)</f>
        <v>1000</v>
      </c>
      <c r="AF36" s="142">
        <f>Assumptions!$E$72*(1+Assumptions!$D$104)^(AF$24)</f>
        <v>1000</v>
      </c>
      <c r="AG36" s="142">
        <f>Assumptions!$E$72*(1+Assumptions!$D$104)^(AG$24)</f>
        <v>1000</v>
      </c>
      <c r="AH36" s="142">
        <f>Assumptions!$E$72*(1+Assumptions!$D$104)^(AH$24)</f>
        <v>1000</v>
      </c>
      <c r="AI36" s="142">
        <f>Assumptions!$E$72*(1+Assumptions!$D$104)^(AI$24)</f>
        <v>1020</v>
      </c>
      <c r="AJ36" s="142">
        <f>Assumptions!$E$72*(1+Assumptions!$D$104)^(AJ$24)</f>
        <v>1020</v>
      </c>
      <c r="AK36" s="142">
        <f>Assumptions!$E$72*(1+Assumptions!$D$104)^(AK$24)</f>
        <v>1020</v>
      </c>
      <c r="AL36" s="142">
        <f>Assumptions!$E$72*(1+Assumptions!$D$104)^(AL$24)</f>
        <v>1020</v>
      </c>
      <c r="AM36" s="142">
        <f>Assumptions!$E$72*(1+Assumptions!$D$104)^(AM$24)</f>
        <v>1020</v>
      </c>
      <c r="AN36" s="142">
        <f>Assumptions!$E$72*(1+Assumptions!$D$104)^(AN$24)</f>
        <v>1020</v>
      </c>
      <c r="AO36" s="342"/>
      <c r="AP36" s="142">
        <f>Assumptions!$E$72*(1+Assumptions!$D$104)^(AP$24)</f>
        <v>1020</v>
      </c>
      <c r="AQ36" s="142">
        <f>Assumptions!$E$72*(1+Assumptions!$D$104)^(AQ$24)</f>
        <v>1020</v>
      </c>
      <c r="AR36" s="142">
        <f>Assumptions!$E$72*(1+Assumptions!$D$104)^(AR$24)</f>
        <v>1020</v>
      </c>
      <c r="AS36" s="142">
        <f>Assumptions!$E$72*(1+Assumptions!$D$104)^(AS$24)</f>
        <v>1020</v>
      </c>
      <c r="AT36" s="142">
        <f>Assumptions!$E$72*(1+Assumptions!$D$104)^(AT$24)</f>
        <v>1020</v>
      </c>
      <c r="AU36" s="142">
        <f>Assumptions!$E$72*(1+Assumptions!$D$104)^(AU$24)</f>
        <v>1020</v>
      </c>
      <c r="AV36" s="142">
        <f>Assumptions!$E$72*(1+Assumptions!$D$104)^(AV$24)</f>
        <v>1040.4000000000001</v>
      </c>
      <c r="AW36" s="142">
        <f>Assumptions!$E$72*(1+Assumptions!$D$104)^(AW$24)</f>
        <v>1040.4000000000001</v>
      </c>
      <c r="AX36" s="142">
        <f>Assumptions!$E$72*(1+Assumptions!$D$104)^(AX$24)</f>
        <v>1040.4000000000001</v>
      </c>
      <c r="AY36" s="142">
        <f>Assumptions!$E$72*(1+Assumptions!$D$104)^(AY$24)</f>
        <v>1040.4000000000001</v>
      </c>
      <c r="AZ36" s="142">
        <f>Assumptions!$E$72*(1+Assumptions!$D$104)^(AZ$24)</f>
        <v>1040.4000000000001</v>
      </c>
      <c r="BA36" s="142">
        <f>Assumptions!$E$72*(1+Assumptions!$D$104)^(BA$24)</f>
        <v>1040.4000000000001</v>
      </c>
      <c r="BB36" s="342"/>
      <c r="BC36" s="142">
        <f>Assumptions!$E$72*(1+Assumptions!$D$104)^(BC$24)</f>
        <v>1040.4000000000001</v>
      </c>
      <c r="BD36" s="142">
        <f>Assumptions!$E$72*(1+Assumptions!$D$104)^(BD$24)</f>
        <v>1040.4000000000001</v>
      </c>
      <c r="BE36" s="142">
        <f>Assumptions!$E$72*(1+Assumptions!$D$104)^(BE$24)</f>
        <v>1040.4000000000001</v>
      </c>
      <c r="BF36" s="142">
        <f>Assumptions!$E$72*(1+Assumptions!$D$104)^(BF$24)</f>
        <v>1040.4000000000001</v>
      </c>
      <c r="BG36" s="142">
        <f>Assumptions!$E$72*(1+Assumptions!$D$104)^(BG$24)</f>
        <v>1040.4000000000001</v>
      </c>
      <c r="BH36" s="142">
        <f>Assumptions!$E$72*(1+Assumptions!$D$104)^(BH$24)</f>
        <v>1040.4000000000001</v>
      </c>
      <c r="BI36" s="142">
        <f>Assumptions!$E$72*(1+Assumptions!$D$104)^(BI$24)</f>
        <v>1061.2079999999999</v>
      </c>
      <c r="BJ36" s="142">
        <f>Assumptions!$E$72*(1+Assumptions!$D$104)^(BJ$24)</f>
        <v>1061.2079999999999</v>
      </c>
      <c r="BK36" s="142">
        <f>Assumptions!$E$72*(1+Assumptions!$D$104)^(BK$24)</f>
        <v>1061.2079999999999</v>
      </c>
      <c r="BL36" s="142">
        <f>Assumptions!$E$72*(1+Assumptions!$D$104)^(BL$24)</f>
        <v>1061.2079999999999</v>
      </c>
      <c r="BM36" s="142">
        <f>Assumptions!$E$72*(1+Assumptions!$D$104)^(BM$24)</f>
        <v>1061.2079999999999</v>
      </c>
      <c r="BN36" s="142">
        <f>Assumptions!$E$72*(1+Assumptions!$D$104)^(BN$24)</f>
        <v>1061.2079999999999</v>
      </c>
      <c r="BO36" s="342"/>
      <c r="BP36" s="142">
        <f>Assumptions!$E$72*(1+Assumptions!$D$104)^(BP$24)</f>
        <v>1061.2079999999999</v>
      </c>
      <c r="BQ36" s="142">
        <f>Assumptions!$E$72*(1+Assumptions!$D$104)^(BQ$24)</f>
        <v>1061.2079999999999</v>
      </c>
      <c r="BR36" s="142">
        <f>Assumptions!$E$72*(1+Assumptions!$D$104)^(BR$24)</f>
        <v>1061.2079999999999</v>
      </c>
      <c r="BS36" s="142">
        <f>Assumptions!$E$72*(1+Assumptions!$D$104)^(BS$24)</f>
        <v>1061.2079999999999</v>
      </c>
      <c r="BT36" s="142">
        <f>Assumptions!$E$72*(1+Assumptions!$D$104)^(BT$24)</f>
        <v>1061.2079999999999</v>
      </c>
      <c r="BU36" s="142">
        <f>Assumptions!$E$72*(1+Assumptions!$D$104)^(BU$24)</f>
        <v>1061.2079999999999</v>
      </c>
      <c r="BV36" s="142">
        <f>Assumptions!$E$72*(1+Assumptions!$D$104)^(BV$24)</f>
        <v>1082.4321600000001</v>
      </c>
      <c r="BW36" s="142">
        <f>Assumptions!$E$72*(1+Assumptions!$D$104)^(BW$24)</f>
        <v>1082.4321600000001</v>
      </c>
      <c r="BX36" s="142">
        <f>Assumptions!$E$72*(1+Assumptions!$D$104)^(BX$24)</f>
        <v>1082.4321600000001</v>
      </c>
      <c r="BY36" s="142">
        <f>Assumptions!$E$72*(1+Assumptions!$D$104)^(BY$24)</f>
        <v>1082.4321600000001</v>
      </c>
      <c r="BZ36" s="142">
        <f>Assumptions!$E$72*(1+Assumptions!$D$104)^(BZ$24)</f>
        <v>1082.4321600000001</v>
      </c>
      <c r="CA36" s="142">
        <f>Assumptions!$E$72*(1+Assumptions!$D$104)^(CA$24)</f>
        <v>1082.4321600000001</v>
      </c>
      <c r="CB36" s="342"/>
      <c r="CC36" s="142">
        <f>Assumptions!$E$72*(1+Assumptions!$D$104)^(CC$24)</f>
        <v>1082.4321600000001</v>
      </c>
      <c r="CD36" s="142">
        <f>Assumptions!$E$72*(1+Assumptions!$D$104)^(CD$24)</f>
        <v>1082.4321600000001</v>
      </c>
      <c r="CE36" s="142">
        <f>Assumptions!$E$72*(1+Assumptions!$D$104)^(CE$24)</f>
        <v>1082.4321600000001</v>
      </c>
      <c r="CF36" s="142">
        <f>Assumptions!$E$72*(1+Assumptions!$D$104)^(CF$24)</f>
        <v>1082.4321600000001</v>
      </c>
      <c r="CG36" s="142">
        <f>Assumptions!$E$72*(1+Assumptions!$D$104)^(CG$24)</f>
        <v>1082.4321600000001</v>
      </c>
      <c r="CH36" s="142">
        <f>Assumptions!$E$72*(1+Assumptions!$D$104)^(CH$24)</f>
        <v>1082.4321600000001</v>
      </c>
      <c r="CI36" s="142">
        <f>Assumptions!$E$72*(1+Assumptions!$D$104)^(CI$24)</f>
        <v>1104.0808032</v>
      </c>
      <c r="CJ36" s="142">
        <f>Assumptions!$E$72*(1+Assumptions!$D$104)^(CJ$24)</f>
        <v>1104.0808032</v>
      </c>
      <c r="CK36" s="142">
        <f>Assumptions!$E$72*(1+Assumptions!$D$104)^(CK$24)</f>
        <v>1104.0808032</v>
      </c>
      <c r="CL36" s="142">
        <f>Assumptions!$E$72*(1+Assumptions!$D$104)^(CL$24)</f>
        <v>1104.0808032</v>
      </c>
      <c r="CM36" s="142">
        <f>Assumptions!$E$72*(1+Assumptions!$D$104)^(CM$24)</f>
        <v>1104.0808032</v>
      </c>
      <c r="CN36" s="142">
        <f>Assumptions!$E$72*(1+Assumptions!$D$104)^(CN$24)</f>
        <v>1104.0808032</v>
      </c>
      <c r="CO36" s="342"/>
      <c r="CP36" s="142">
        <f>Assumptions!$E$72*(1+Assumptions!$D$104)^(CP$24)</f>
        <v>1104.0808032</v>
      </c>
      <c r="CQ36" s="142">
        <f>Assumptions!$E$72*(1+Assumptions!$D$104)^(CQ$24)</f>
        <v>1104.0808032</v>
      </c>
      <c r="CR36" s="142">
        <f>Assumptions!$E$72*(1+Assumptions!$D$104)^(CR$24)</f>
        <v>1104.0808032</v>
      </c>
      <c r="CS36" s="142">
        <f>Assumptions!$E$72*(1+Assumptions!$D$104)^(CS$24)</f>
        <v>1104.0808032</v>
      </c>
      <c r="CT36" s="142">
        <f>Assumptions!$E$72*(1+Assumptions!$D$104)^(CT$24)</f>
        <v>1104.0808032</v>
      </c>
      <c r="CU36" s="142">
        <f>Assumptions!$E$72*(1+Assumptions!$D$104)^(CU$24)</f>
        <v>1104.0808032</v>
      </c>
      <c r="CV36" s="142">
        <f>Assumptions!$E$72*(1+Assumptions!$D$104)^(CV$24)</f>
        <v>1126.1624192640002</v>
      </c>
      <c r="CW36" s="142">
        <f>Assumptions!$E$72*(1+Assumptions!$D$104)^(CW$24)</f>
        <v>1126.1624192640002</v>
      </c>
      <c r="CX36" s="142">
        <f>Assumptions!$E$72*(1+Assumptions!$D$104)^(CX$24)</f>
        <v>1126.1624192640002</v>
      </c>
      <c r="CY36" s="142">
        <f>Assumptions!$E$72*(1+Assumptions!$D$104)^(CY$24)</f>
        <v>1126.1624192640002</v>
      </c>
      <c r="CZ36" s="142">
        <f>Assumptions!$E$72*(1+Assumptions!$D$104)^(CZ$24)</f>
        <v>1126.1624192640002</v>
      </c>
      <c r="DA36" s="142">
        <f>Assumptions!$E$72*(1+Assumptions!$D$104)^(DA$24)</f>
        <v>1126.1624192640002</v>
      </c>
      <c r="DB36" s="342"/>
    </row>
    <row r="37" spans="2:106" s="28" customFormat="1" outlineLevel="1">
      <c r="B37" s="149" t="str">
        <f t="shared" si="135"/>
        <v>Baas Phase</v>
      </c>
      <c r="C37" s="142">
        <f>Assumptions!$F$72*(1+Assumptions!$D$104)^(C$25)</f>
        <v>6000</v>
      </c>
      <c r="D37" s="142">
        <f>Assumptions!$F$72*(1+Assumptions!$D$104)^(D$25)</f>
        <v>6000</v>
      </c>
      <c r="E37" s="142">
        <f>Assumptions!$F$72*(1+Assumptions!$D$104)^(E$25)</f>
        <v>6000</v>
      </c>
      <c r="F37" s="142">
        <f>Assumptions!$F$72*(1+Assumptions!$D$104)^(F$25)</f>
        <v>6000</v>
      </c>
      <c r="G37" s="142">
        <f>Assumptions!$F$72*(1+Assumptions!$D$104)^(G$25)</f>
        <v>6000</v>
      </c>
      <c r="H37" s="142">
        <f>Assumptions!$F$72*(1+Assumptions!$D$104)^(H$25)</f>
        <v>6000</v>
      </c>
      <c r="I37" s="142">
        <f>Assumptions!$F$72*(1+Assumptions!$D$104)^(I$25)</f>
        <v>6000</v>
      </c>
      <c r="J37" s="142">
        <f>Assumptions!$F$72*(1+Assumptions!$D$104)^(J$25)</f>
        <v>6000</v>
      </c>
      <c r="K37" s="142">
        <f>Assumptions!$F$72*(1+Assumptions!$D$104)^(K$25)</f>
        <v>6000</v>
      </c>
      <c r="L37" s="142">
        <f>Assumptions!$F$72*(1+Assumptions!$D$104)^(L$25)</f>
        <v>6000</v>
      </c>
      <c r="M37" s="142">
        <f>Assumptions!$F$72*(1+Assumptions!$D$104)^(M$25)</f>
        <v>6000</v>
      </c>
      <c r="N37" s="142">
        <f>Assumptions!$F$72*(1+Assumptions!$D$104)^(N$25)</f>
        <v>6000</v>
      </c>
      <c r="O37" s="342"/>
      <c r="P37" s="142">
        <f>Assumptions!$F$72*(1+Assumptions!$D$104)^(P$25)</f>
        <v>6000</v>
      </c>
      <c r="Q37" s="142">
        <f>Assumptions!$F$72*(1+Assumptions!$D$104)^(Q$25)</f>
        <v>6000</v>
      </c>
      <c r="R37" s="142">
        <f>Assumptions!$F$72*(1+Assumptions!$D$104)^(R$25)</f>
        <v>6000</v>
      </c>
      <c r="S37" s="142">
        <f>Assumptions!$F$72*(1+Assumptions!$D$104)^(S$25)</f>
        <v>6000</v>
      </c>
      <c r="T37" s="142">
        <f>Assumptions!$F$72*(1+Assumptions!$D$104)^(T$25)</f>
        <v>6000</v>
      </c>
      <c r="U37" s="142">
        <f>Assumptions!$F$72*(1+Assumptions!$D$104)^(U$25)</f>
        <v>6000</v>
      </c>
      <c r="V37" s="142">
        <f>Assumptions!$F$72*(1+Assumptions!$D$104)^(V$25)</f>
        <v>6000</v>
      </c>
      <c r="W37" s="142">
        <f>Assumptions!$F$72*(1+Assumptions!$D$104)^(W$25)</f>
        <v>6000</v>
      </c>
      <c r="X37" s="142">
        <f>Assumptions!$F$72*(1+Assumptions!$D$104)^(X$25)</f>
        <v>6000</v>
      </c>
      <c r="Y37" s="142">
        <f>Assumptions!$F$72*(1+Assumptions!$D$104)^(Y$25)</f>
        <v>6000</v>
      </c>
      <c r="Z37" s="142">
        <f>Assumptions!$F$72*(1+Assumptions!$D$104)^(Z$25)</f>
        <v>6000</v>
      </c>
      <c r="AA37" s="142">
        <f>Assumptions!$F$72*(1+Assumptions!$D$104)^(AA$25)</f>
        <v>6000</v>
      </c>
      <c r="AB37" s="342"/>
      <c r="AC37" s="142">
        <f>Assumptions!$F$72*(1+Assumptions!$D$104)^(AC$25)</f>
        <v>6000</v>
      </c>
      <c r="AD37" s="142">
        <f>Assumptions!$F$72*(1+Assumptions!$D$104)^(AD$25)</f>
        <v>6000</v>
      </c>
      <c r="AE37" s="142">
        <f>Assumptions!$F$72*(1+Assumptions!$D$104)^(AE$25)</f>
        <v>6000</v>
      </c>
      <c r="AF37" s="142">
        <f>Assumptions!$F$72*(1+Assumptions!$D$104)^(AF$25)</f>
        <v>6000</v>
      </c>
      <c r="AG37" s="142">
        <f>Assumptions!$F$72*(1+Assumptions!$D$104)^(AG$25)</f>
        <v>6000</v>
      </c>
      <c r="AH37" s="142">
        <f>Assumptions!$F$72*(1+Assumptions!$D$104)^(AH$25)</f>
        <v>6000</v>
      </c>
      <c r="AI37" s="142">
        <f>Assumptions!$F$72*(1+Assumptions!$D$104)^(AI$25)</f>
        <v>6000</v>
      </c>
      <c r="AJ37" s="142">
        <f>Assumptions!$F$72*(1+Assumptions!$D$104)^(AJ$25)</f>
        <v>6000</v>
      </c>
      <c r="AK37" s="142">
        <f>Assumptions!$F$72*(1+Assumptions!$D$104)^(AK$25)</f>
        <v>6000</v>
      </c>
      <c r="AL37" s="142">
        <f>Assumptions!$F$72*(1+Assumptions!$D$104)^(AL$25)</f>
        <v>6000</v>
      </c>
      <c r="AM37" s="142">
        <f>Assumptions!$F$72*(1+Assumptions!$D$104)^(AM$25)</f>
        <v>6000</v>
      </c>
      <c r="AN37" s="142">
        <f>Assumptions!$F$72*(1+Assumptions!$D$104)^(AN$25)</f>
        <v>6000</v>
      </c>
      <c r="AO37" s="342"/>
      <c r="AP37" s="142">
        <f>Assumptions!$F$72*(1+Assumptions!$D$104)^(AP$25)</f>
        <v>6000</v>
      </c>
      <c r="AQ37" s="142">
        <f>Assumptions!$F$72*(1+Assumptions!$D$104)^(AQ$25)</f>
        <v>6000</v>
      </c>
      <c r="AR37" s="142">
        <f>Assumptions!$F$72*(1+Assumptions!$D$104)^(AR$25)</f>
        <v>6000</v>
      </c>
      <c r="AS37" s="142">
        <f>Assumptions!$F$72*(1+Assumptions!$D$104)^(AS$25)</f>
        <v>6000</v>
      </c>
      <c r="AT37" s="142">
        <f>Assumptions!$F$72*(1+Assumptions!$D$104)^(AT$25)</f>
        <v>6000</v>
      </c>
      <c r="AU37" s="142">
        <f>Assumptions!$F$72*(1+Assumptions!$D$104)^(AU$25)</f>
        <v>6000</v>
      </c>
      <c r="AV37" s="142">
        <f>Assumptions!$F$72*(1+Assumptions!$D$104)^(AV$25)</f>
        <v>6000</v>
      </c>
      <c r="AW37" s="142">
        <f>Assumptions!$F$72*(1+Assumptions!$D$104)^(AW$25)</f>
        <v>6000</v>
      </c>
      <c r="AX37" s="142">
        <f>Assumptions!$F$72*(1+Assumptions!$D$104)^(AX$25)</f>
        <v>6000</v>
      </c>
      <c r="AY37" s="142">
        <f>Assumptions!$F$72*(1+Assumptions!$D$104)^(AY$25)</f>
        <v>6000</v>
      </c>
      <c r="AZ37" s="142">
        <f>Assumptions!$F$72*(1+Assumptions!$D$104)^(AZ$25)</f>
        <v>6000</v>
      </c>
      <c r="BA37" s="142">
        <f>Assumptions!$F$72*(1+Assumptions!$D$104)^(BA$25)</f>
        <v>6000</v>
      </c>
      <c r="BB37" s="342"/>
      <c r="BC37" s="142">
        <f>Assumptions!$F$72*(1+Assumptions!$D$104)^(BC$25)</f>
        <v>6000</v>
      </c>
      <c r="BD37" s="142">
        <f>Assumptions!$F$72*(1+Assumptions!$D$104)^(BD$25)</f>
        <v>6000</v>
      </c>
      <c r="BE37" s="142">
        <f>Assumptions!$F$72*(1+Assumptions!$D$104)^(BE$25)</f>
        <v>6000</v>
      </c>
      <c r="BF37" s="142">
        <f>Assumptions!$F$72*(1+Assumptions!$D$104)^(BF$25)</f>
        <v>6000</v>
      </c>
      <c r="BG37" s="142">
        <f>Assumptions!$F$72*(1+Assumptions!$D$104)^(BG$25)</f>
        <v>6000</v>
      </c>
      <c r="BH37" s="142">
        <f>Assumptions!$F$72*(1+Assumptions!$D$104)^(BH$25)</f>
        <v>6000</v>
      </c>
      <c r="BI37" s="142">
        <f>Assumptions!$F$72*(1+Assumptions!$D$104)^(BI$25)</f>
        <v>6000</v>
      </c>
      <c r="BJ37" s="142">
        <f>Assumptions!$F$72*(1+Assumptions!$D$104)^(BJ$25)</f>
        <v>6000</v>
      </c>
      <c r="BK37" s="142">
        <f>Assumptions!$F$72*(1+Assumptions!$D$104)^(BK$25)</f>
        <v>6000</v>
      </c>
      <c r="BL37" s="142">
        <f>Assumptions!$F$72*(1+Assumptions!$D$104)^(BL$25)</f>
        <v>6000</v>
      </c>
      <c r="BM37" s="142">
        <f>Assumptions!$F$72*(1+Assumptions!$D$104)^(BM$25)</f>
        <v>6000</v>
      </c>
      <c r="BN37" s="142">
        <f>Assumptions!$F$72*(1+Assumptions!$D$104)^(BN$25)</f>
        <v>6000</v>
      </c>
      <c r="BO37" s="342"/>
      <c r="BP37" s="142">
        <f>Assumptions!$F$72*(1+Assumptions!$D$104)^(BP$25)</f>
        <v>6120</v>
      </c>
      <c r="BQ37" s="142">
        <f>Assumptions!$F$72*(1+Assumptions!$D$104)^(BQ$25)</f>
        <v>6120</v>
      </c>
      <c r="BR37" s="142">
        <f>Assumptions!$F$72*(1+Assumptions!$D$104)^(BR$25)</f>
        <v>6120</v>
      </c>
      <c r="BS37" s="142">
        <f>Assumptions!$F$72*(1+Assumptions!$D$104)^(BS$25)</f>
        <v>6120</v>
      </c>
      <c r="BT37" s="142">
        <f>Assumptions!$F$72*(1+Assumptions!$D$104)^(BT$25)</f>
        <v>6120</v>
      </c>
      <c r="BU37" s="142">
        <f>Assumptions!$F$72*(1+Assumptions!$D$104)^(BU$25)</f>
        <v>6120</v>
      </c>
      <c r="BV37" s="142">
        <f>Assumptions!$F$72*(1+Assumptions!$D$104)^(BV$25)</f>
        <v>6120</v>
      </c>
      <c r="BW37" s="142">
        <f>Assumptions!$F$72*(1+Assumptions!$D$104)^(BW$25)</f>
        <v>6120</v>
      </c>
      <c r="BX37" s="142">
        <f>Assumptions!$F$72*(1+Assumptions!$D$104)^(BX$25)</f>
        <v>6120</v>
      </c>
      <c r="BY37" s="142">
        <f>Assumptions!$F$72*(1+Assumptions!$D$104)^(BY$25)</f>
        <v>6120</v>
      </c>
      <c r="BZ37" s="142">
        <f>Assumptions!$F$72*(1+Assumptions!$D$104)^(BZ$25)</f>
        <v>6120</v>
      </c>
      <c r="CA37" s="142">
        <f>Assumptions!$F$72*(1+Assumptions!$D$104)^(CA$25)</f>
        <v>6120</v>
      </c>
      <c r="CB37" s="342"/>
      <c r="CC37" s="142">
        <f>Assumptions!$F$72*(1+Assumptions!$D$104)^(CC$25)</f>
        <v>6242.4</v>
      </c>
      <c r="CD37" s="142">
        <f>Assumptions!$F$72*(1+Assumptions!$D$104)^(CD$25)</f>
        <v>6242.4</v>
      </c>
      <c r="CE37" s="142">
        <f>Assumptions!$F$72*(1+Assumptions!$D$104)^(CE$25)</f>
        <v>6242.4</v>
      </c>
      <c r="CF37" s="142">
        <f>Assumptions!$F$72*(1+Assumptions!$D$104)^(CF$25)</f>
        <v>6242.4</v>
      </c>
      <c r="CG37" s="142">
        <f>Assumptions!$F$72*(1+Assumptions!$D$104)^(CG$25)</f>
        <v>6242.4</v>
      </c>
      <c r="CH37" s="142">
        <f>Assumptions!$F$72*(1+Assumptions!$D$104)^(CH$25)</f>
        <v>6242.4</v>
      </c>
      <c r="CI37" s="142">
        <f>Assumptions!$F$72*(1+Assumptions!$D$104)^(CI$25)</f>
        <v>6242.4</v>
      </c>
      <c r="CJ37" s="142">
        <f>Assumptions!$F$72*(1+Assumptions!$D$104)^(CJ$25)</f>
        <v>6242.4</v>
      </c>
      <c r="CK37" s="142">
        <f>Assumptions!$F$72*(1+Assumptions!$D$104)^(CK$25)</f>
        <v>6242.4</v>
      </c>
      <c r="CL37" s="142">
        <f>Assumptions!$F$72*(1+Assumptions!$D$104)^(CL$25)</f>
        <v>6242.4</v>
      </c>
      <c r="CM37" s="142">
        <f>Assumptions!$F$72*(1+Assumptions!$D$104)^(CM$25)</f>
        <v>6242.4</v>
      </c>
      <c r="CN37" s="142">
        <f>Assumptions!$F$72*(1+Assumptions!$D$104)^(CN$25)</f>
        <v>6242.4</v>
      </c>
      <c r="CO37" s="342"/>
      <c r="CP37" s="142">
        <f>Assumptions!$F$72*(1+Assumptions!$D$104)^(CP$25)</f>
        <v>6367.2479999999996</v>
      </c>
      <c r="CQ37" s="142">
        <f>Assumptions!$F$72*(1+Assumptions!$D$104)^(CQ$25)</f>
        <v>6367.2479999999996</v>
      </c>
      <c r="CR37" s="142">
        <f>Assumptions!$F$72*(1+Assumptions!$D$104)^(CR$25)</f>
        <v>6367.2479999999996</v>
      </c>
      <c r="CS37" s="142">
        <f>Assumptions!$F$72*(1+Assumptions!$D$104)^(CS$25)</f>
        <v>6367.2479999999996</v>
      </c>
      <c r="CT37" s="142">
        <f>Assumptions!$F$72*(1+Assumptions!$D$104)^(CT$25)</f>
        <v>6367.2479999999996</v>
      </c>
      <c r="CU37" s="142">
        <f>Assumptions!$F$72*(1+Assumptions!$D$104)^(CU$25)</f>
        <v>6367.2479999999996</v>
      </c>
      <c r="CV37" s="142">
        <f>Assumptions!$F$72*(1+Assumptions!$D$104)^(CV$25)</f>
        <v>6367.2479999999996</v>
      </c>
      <c r="CW37" s="142">
        <f>Assumptions!$F$72*(1+Assumptions!$D$104)^(CW$25)</f>
        <v>6367.2479999999996</v>
      </c>
      <c r="CX37" s="142">
        <f>Assumptions!$F$72*(1+Assumptions!$D$104)^(CX$25)</f>
        <v>6367.2479999999996</v>
      </c>
      <c r="CY37" s="142">
        <f>Assumptions!$F$72*(1+Assumptions!$D$104)^(CY$25)</f>
        <v>6367.2479999999996</v>
      </c>
      <c r="CZ37" s="142">
        <f>Assumptions!$F$72*(1+Assumptions!$D$104)^(CZ$25)</f>
        <v>6367.2479999999996</v>
      </c>
      <c r="DA37" s="142">
        <f>Assumptions!$F$72*(1+Assumptions!$D$104)^(DA$25)</f>
        <v>6367.2479999999996</v>
      </c>
      <c r="DB37" s="342"/>
    </row>
    <row r="38" spans="2:106" s="28" customFormat="1" outlineLevel="1">
      <c r="B38" s="151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55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55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55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3"/>
      <c r="BB38" s="155"/>
      <c r="BC38" s="143"/>
      <c r="BD38" s="143"/>
      <c r="BE38" s="143"/>
      <c r="BF38" s="143"/>
      <c r="BG38" s="143"/>
      <c r="BH38" s="143"/>
      <c r="BI38" s="143"/>
      <c r="BJ38" s="143"/>
      <c r="BK38" s="143"/>
      <c r="BL38" s="143"/>
      <c r="BM38" s="143"/>
      <c r="BN38" s="143"/>
      <c r="BO38" s="155"/>
      <c r="BP38" s="143"/>
      <c r="BQ38" s="143"/>
      <c r="BR38" s="143"/>
      <c r="BS38" s="143"/>
      <c r="BT38" s="143"/>
      <c r="BU38" s="143"/>
      <c r="BV38" s="143"/>
      <c r="BW38" s="143"/>
      <c r="BX38" s="143"/>
      <c r="BY38" s="143"/>
      <c r="BZ38" s="143"/>
      <c r="CA38" s="143"/>
      <c r="CB38" s="155"/>
      <c r="CC38" s="143"/>
      <c r="CD38" s="143"/>
      <c r="CE38" s="143"/>
      <c r="CF38" s="143"/>
      <c r="CG38" s="143"/>
      <c r="CH38" s="143"/>
      <c r="CI38" s="143"/>
      <c r="CJ38" s="143"/>
      <c r="CK38" s="143"/>
      <c r="CL38" s="143"/>
      <c r="CM38" s="143"/>
      <c r="CN38" s="143"/>
      <c r="CO38" s="155"/>
      <c r="CP38" s="143"/>
      <c r="CQ38" s="143"/>
      <c r="CR38" s="143"/>
      <c r="CS38" s="143"/>
      <c r="CT38" s="143"/>
      <c r="CU38" s="143"/>
      <c r="CV38" s="143"/>
      <c r="CW38" s="143"/>
      <c r="CX38" s="143"/>
      <c r="CY38" s="143"/>
      <c r="CZ38" s="143"/>
      <c r="DA38" s="143"/>
      <c r="DB38" s="155"/>
    </row>
    <row r="39" spans="2:106" outlineLevel="1"/>
    <row r="40" spans="2:106" s="28" customFormat="1" outlineLevel="1">
      <c r="B40" s="212" t="str">
        <f>B10</f>
        <v>IT support</v>
      </c>
      <c r="C40" s="388"/>
      <c r="D40" s="388"/>
      <c r="E40" s="388"/>
      <c r="F40" s="388"/>
      <c r="G40" s="388"/>
      <c r="H40" s="388"/>
      <c r="I40" s="388"/>
      <c r="J40" s="388"/>
      <c r="K40" s="388"/>
      <c r="L40" s="388"/>
      <c r="M40" s="388"/>
      <c r="N40" s="388"/>
      <c r="O40" s="387"/>
      <c r="P40" s="388"/>
      <c r="Q40" s="388"/>
      <c r="R40" s="388"/>
      <c r="S40" s="388"/>
      <c r="T40" s="388"/>
      <c r="U40" s="388"/>
      <c r="V40" s="388"/>
      <c r="W40" s="388"/>
      <c r="X40" s="388"/>
      <c r="Y40" s="388"/>
      <c r="Z40" s="388"/>
      <c r="AA40" s="388"/>
      <c r="AB40" s="387"/>
      <c r="AC40" s="388"/>
      <c r="AD40" s="388"/>
      <c r="AE40" s="388"/>
      <c r="AF40" s="388"/>
      <c r="AG40" s="388"/>
      <c r="AH40" s="388"/>
      <c r="AI40" s="388"/>
      <c r="AJ40" s="388"/>
      <c r="AK40" s="388"/>
      <c r="AL40" s="388"/>
      <c r="AM40" s="388"/>
      <c r="AN40" s="388"/>
      <c r="AO40" s="387"/>
      <c r="AP40" s="388"/>
      <c r="AQ40" s="388"/>
      <c r="AR40" s="388"/>
      <c r="AS40" s="388"/>
      <c r="AT40" s="388"/>
      <c r="AU40" s="388"/>
      <c r="AV40" s="388"/>
      <c r="AW40" s="388"/>
      <c r="AX40" s="388"/>
      <c r="AY40" s="388"/>
      <c r="AZ40" s="388"/>
      <c r="BA40" s="388"/>
      <c r="BB40" s="387"/>
      <c r="BC40" s="388"/>
      <c r="BD40" s="388"/>
      <c r="BE40" s="388"/>
      <c r="BF40" s="388"/>
      <c r="BG40" s="388"/>
      <c r="BH40" s="388"/>
      <c r="BI40" s="388"/>
      <c r="BJ40" s="388"/>
      <c r="BK40" s="388"/>
      <c r="BL40" s="388"/>
      <c r="BM40" s="388"/>
      <c r="BN40" s="388"/>
      <c r="BO40" s="387"/>
      <c r="BP40" s="388"/>
      <c r="BQ40" s="388"/>
      <c r="BR40" s="388"/>
      <c r="BS40" s="388"/>
      <c r="BT40" s="388"/>
      <c r="BU40" s="388"/>
      <c r="BV40" s="388"/>
      <c r="BW40" s="388"/>
      <c r="BX40" s="388"/>
      <c r="BY40" s="388"/>
      <c r="BZ40" s="388"/>
      <c r="CA40" s="388"/>
      <c r="CB40" s="387"/>
      <c r="CC40" s="388"/>
      <c r="CD40" s="388"/>
      <c r="CE40" s="388"/>
      <c r="CF40" s="388"/>
      <c r="CG40" s="388"/>
      <c r="CH40" s="388"/>
      <c r="CI40" s="388"/>
      <c r="CJ40" s="388"/>
      <c r="CK40" s="388"/>
      <c r="CL40" s="388"/>
      <c r="CM40" s="388"/>
      <c r="CN40" s="388"/>
      <c r="CO40" s="387"/>
      <c r="CP40" s="388"/>
      <c r="CQ40" s="388"/>
      <c r="CR40" s="388"/>
      <c r="CS40" s="388"/>
      <c r="CT40" s="388"/>
      <c r="CU40" s="388"/>
      <c r="CV40" s="388"/>
      <c r="CW40" s="388"/>
      <c r="CX40" s="388"/>
      <c r="CY40" s="388"/>
      <c r="CZ40" s="388"/>
      <c r="DA40" s="388"/>
      <c r="DB40" s="387"/>
    </row>
    <row r="41" spans="2:106" s="28" customFormat="1" outlineLevel="1">
      <c r="B41" s="149" t="str">
        <f>B35</f>
        <v>SaaS Phase</v>
      </c>
      <c r="C41" s="142">
        <f>Assumptions!$D$73*(1+Assumptions!$D$104)^(C$23)</f>
        <v>2000</v>
      </c>
      <c r="D41" s="142">
        <f>Assumptions!$D$73*(1+Assumptions!$D$104)^(D$23)</f>
        <v>2000</v>
      </c>
      <c r="E41" s="142">
        <f>Assumptions!$D$73*(1+Assumptions!$D$104)^(E$23)</f>
        <v>2000</v>
      </c>
      <c r="F41" s="142">
        <f>Assumptions!$D$73*(1+Assumptions!$D$104)^(F$23)</f>
        <v>2000</v>
      </c>
      <c r="G41" s="142">
        <f>Assumptions!$D$73*(1+Assumptions!$D$104)^(G$23)</f>
        <v>2000</v>
      </c>
      <c r="H41" s="142">
        <f>Assumptions!$D$73*(1+Assumptions!$D$104)^(H$23)</f>
        <v>2000</v>
      </c>
      <c r="I41" s="142">
        <f>Assumptions!$D$73*(1+Assumptions!$D$104)^(I$23)</f>
        <v>2000</v>
      </c>
      <c r="J41" s="142">
        <f>Assumptions!$D$73*(1+Assumptions!$D$104)^(J$23)</f>
        <v>2000</v>
      </c>
      <c r="K41" s="142">
        <f>Assumptions!$D$73*(1+Assumptions!$D$104)^(K$23)</f>
        <v>2000</v>
      </c>
      <c r="L41" s="142">
        <f>Assumptions!$D$73*(1+Assumptions!$D$104)^(L$23)</f>
        <v>2000</v>
      </c>
      <c r="M41" s="142">
        <f>Assumptions!$D$73*(1+Assumptions!$D$104)^(M$23)</f>
        <v>2000</v>
      </c>
      <c r="N41" s="142">
        <f>Assumptions!$D$73*(1+Assumptions!$D$104)^(N$23)</f>
        <v>2000</v>
      </c>
      <c r="O41" s="342"/>
      <c r="P41" s="142">
        <f>Assumptions!$D$73*(1+Assumptions!$D$104)^(P$23)</f>
        <v>2000</v>
      </c>
      <c r="Q41" s="142">
        <f>Assumptions!$D$73*(1+Assumptions!$D$104)^(Q$23)</f>
        <v>2000</v>
      </c>
      <c r="R41" s="142">
        <f>Assumptions!$D$73*(1+Assumptions!$D$104)^(R$23)</f>
        <v>2040</v>
      </c>
      <c r="S41" s="142">
        <f>Assumptions!$D$73*(1+Assumptions!$D$104)^(S$23)</f>
        <v>2040</v>
      </c>
      <c r="T41" s="142">
        <f>Assumptions!$D$73*(1+Assumptions!$D$104)^(T$23)</f>
        <v>2040</v>
      </c>
      <c r="U41" s="142">
        <f>Assumptions!$D$73*(1+Assumptions!$D$104)^(U$23)</f>
        <v>2040</v>
      </c>
      <c r="V41" s="142">
        <f>Assumptions!$D$73*(1+Assumptions!$D$104)^(V$23)</f>
        <v>2040</v>
      </c>
      <c r="W41" s="142">
        <f>Assumptions!$D$73*(1+Assumptions!$D$104)^(W$23)</f>
        <v>2040</v>
      </c>
      <c r="X41" s="142">
        <f>Assumptions!$D$73*(1+Assumptions!$D$104)^(X$23)</f>
        <v>2040</v>
      </c>
      <c r="Y41" s="142">
        <f>Assumptions!$D$73*(1+Assumptions!$D$104)^(Y$23)</f>
        <v>2040</v>
      </c>
      <c r="Z41" s="142">
        <f>Assumptions!$D$73*(1+Assumptions!$D$104)^(Z$23)</f>
        <v>2040</v>
      </c>
      <c r="AA41" s="142">
        <f>Assumptions!$D$73*(1+Assumptions!$D$104)^(AA$23)</f>
        <v>2040</v>
      </c>
      <c r="AB41" s="342"/>
      <c r="AC41" s="142">
        <f>Assumptions!$D$73*(1+Assumptions!$D$104)^(AC$23)</f>
        <v>2040</v>
      </c>
      <c r="AD41" s="142">
        <f>Assumptions!$D$73*(1+Assumptions!$D$104)^(AD$23)</f>
        <v>2040</v>
      </c>
      <c r="AE41" s="142">
        <f>Assumptions!$D$73*(1+Assumptions!$D$104)^(AE$23)</f>
        <v>2080.8000000000002</v>
      </c>
      <c r="AF41" s="142">
        <f>Assumptions!$D$73*(1+Assumptions!$D$104)^(AF$23)</f>
        <v>2080.8000000000002</v>
      </c>
      <c r="AG41" s="142">
        <f>Assumptions!$D$73*(1+Assumptions!$D$104)^(AG$23)</f>
        <v>2080.8000000000002</v>
      </c>
      <c r="AH41" s="142">
        <f>Assumptions!$D$73*(1+Assumptions!$D$104)^(AH$23)</f>
        <v>2080.8000000000002</v>
      </c>
      <c r="AI41" s="142">
        <f>Assumptions!$D$73*(1+Assumptions!$D$104)^(AI$23)</f>
        <v>2080.8000000000002</v>
      </c>
      <c r="AJ41" s="142">
        <f>Assumptions!$D$73*(1+Assumptions!$D$104)^(AJ$23)</f>
        <v>2080.8000000000002</v>
      </c>
      <c r="AK41" s="142">
        <f>Assumptions!$D$73*(1+Assumptions!$D$104)^(AK$23)</f>
        <v>2080.8000000000002</v>
      </c>
      <c r="AL41" s="142">
        <f>Assumptions!$D$73*(1+Assumptions!$D$104)^(AL$23)</f>
        <v>2080.8000000000002</v>
      </c>
      <c r="AM41" s="142">
        <f>Assumptions!$D$73*(1+Assumptions!$D$104)^(AM$23)</f>
        <v>2080.8000000000002</v>
      </c>
      <c r="AN41" s="142">
        <f>Assumptions!$D$73*(1+Assumptions!$D$104)^(AN$23)</f>
        <v>2080.8000000000002</v>
      </c>
      <c r="AO41" s="342"/>
      <c r="AP41" s="142">
        <f>Assumptions!$D$73*(1+Assumptions!$D$104)^(AP$23)</f>
        <v>2080.8000000000002</v>
      </c>
      <c r="AQ41" s="142">
        <f>Assumptions!$D$73*(1+Assumptions!$D$104)^(AQ$23)</f>
        <v>2080.8000000000002</v>
      </c>
      <c r="AR41" s="142">
        <f>Assumptions!$D$73*(1+Assumptions!$D$104)^(AR$23)</f>
        <v>2122.4159999999997</v>
      </c>
      <c r="AS41" s="142">
        <f>Assumptions!$D$73*(1+Assumptions!$D$104)^(AS$23)</f>
        <v>2122.4159999999997</v>
      </c>
      <c r="AT41" s="142">
        <f>Assumptions!$D$73*(1+Assumptions!$D$104)^(AT$23)</f>
        <v>2122.4159999999997</v>
      </c>
      <c r="AU41" s="142">
        <f>Assumptions!$D$73*(1+Assumptions!$D$104)^(AU$23)</f>
        <v>2122.4159999999997</v>
      </c>
      <c r="AV41" s="142">
        <f>Assumptions!$D$73*(1+Assumptions!$D$104)^(AV$23)</f>
        <v>2122.4159999999997</v>
      </c>
      <c r="AW41" s="142">
        <f>Assumptions!$D$73*(1+Assumptions!$D$104)^(AW$23)</f>
        <v>2122.4159999999997</v>
      </c>
      <c r="AX41" s="142">
        <f>Assumptions!$D$73*(1+Assumptions!$D$104)^(AX$23)</f>
        <v>2122.4159999999997</v>
      </c>
      <c r="AY41" s="142">
        <f>Assumptions!$D$73*(1+Assumptions!$D$104)^(AY$23)</f>
        <v>2122.4159999999997</v>
      </c>
      <c r="AZ41" s="142">
        <f>Assumptions!$D$73*(1+Assumptions!$D$104)^(AZ$23)</f>
        <v>2122.4159999999997</v>
      </c>
      <c r="BA41" s="142">
        <f>Assumptions!$D$73*(1+Assumptions!$D$104)^(BA$23)</f>
        <v>2122.4159999999997</v>
      </c>
      <c r="BB41" s="342"/>
      <c r="BC41" s="142">
        <f>Assumptions!$D$73*(1+Assumptions!$D$104)^(BC$23)</f>
        <v>2122.4159999999997</v>
      </c>
      <c r="BD41" s="142">
        <f>Assumptions!$D$73*(1+Assumptions!$D$104)^(BD$23)</f>
        <v>2122.4159999999997</v>
      </c>
      <c r="BE41" s="142">
        <f>Assumptions!$D$73*(1+Assumptions!$D$104)^(BE$23)</f>
        <v>2164.8643200000001</v>
      </c>
      <c r="BF41" s="142">
        <f>Assumptions!$D$73*(1+Assumptions!$D$104)^(BF$23)</f>
        <v>2164.8643200000001</v>
      </c>
      <c r="BG41" s="142">
        <f>Assumptions!$D$73*(1+Assumptions!$D$104)^(BG$23)</f>
        <v>2164.8643200000001</v>
      </c>
      <c r="BH41" s="142">
        <f>Assumptions!$D$73*(1+Assumptions!$D$104)^(BH$23)</f>
        <v>2164.8643200000001</v>
      </c>
      <c r="BI41" s="142">
        <f>Assumptions!$D$73*(1+Assumptions!$D$104)^(BI$23)</f>
        <v>2164.8643200000001</v>
      </c>
      <c r="BJ41" s="142">
        <f>Assumptions!$D$73*(1+Assumptions!$D$104)^(BJ$23)</f>
        <v>2164.8643200000001</v>
      </c>
      <c r="BK41" s="142">
        <f>Assumptions!$D$73*(1+Assumptions!$D$104)^(BK$23)</f>
        <v>2164.8643200000001</v>
      </c>
      <c r="BL41" s="142">
        <f>Assumptions!$D$73*(1+Assumptions!$D$104)^(BL$23)</f>
        <v>2164.8643200000001</v>
      </c>
      <c r="BM41" s="142">
        <f>Assumptions!$D$73*(1+Assumptions!$D$104)^(BM$23)</f>
        <v>2164.8643200000001</v>
      </c>
      <c r="BN41" s="142">
        <f>Assumptions!$D$73*(1+Assumptions!$D$104)^(BN$23)</f>
        <v>2164.8643200000001</v>
      </c>
      <c r="BO41" s="342"/>
      <c r="BP41" s="142">
        <f>Assumptions!$D$73*(1+Assumptions!$D$104)^(BP$23)</f>
        <v>2164.8643200000001</v>
      </c>
      <c r="BQ41" s="142">
        <f>Assumptions!$D$73*(1+Assumptions!$D$104)^(BQ$23)</f>
        <v>2164.8643200000001</v>
      </c>
      <c r="BR41" s="142">
        <f>Assumptions!$D$73*(1+Assumptions!$D$104)^(BR$23)</f>
        <v>2208.1616064</v>
      </c>
      <c r="BS41" s="142">
        <f>Assumptions!$D$73*(1+Assumptions!$D$104)^(BS$23)</f>
        <v>2208.1616064</v>
      </c>
      <c r="BT41" s="142">
        <f>Assumptions!$D$73*(1+Assumptions!$D$104)^(BT$23)</f>
        <v>2208.1616064</v>
      </c>
      <c r="BU41" s="142">
        <f>Assumptions!$D$73*(1+Assumptions!$D$104)^(BU$23)</f>
        <v>2208.1616064</v>
      </c>
      <c r="BV41" s="142">
        <f>Assumptions!$D$73*(1+Assumptions!$D$104)^(BV$23)</f>
        <v>2208.1616064</v>
      </c>
      <c r="BW41" s="142">
        <f>Assumptions!$D$73*(1+Assumptions!$D$104)^(BW$23)</f>
        <v>2208.1616064</v>
      </c>
      <c r="BX41" s="142">
        <f>Assumptions!$D$73*(1+Assumptions!$D$104)^(BX$23)</f>
        <v>2208.1616064</v>
      </c>
      <c r="BY41" s="142">
        <f>Assumptions!$D$73*(1+Assumptions!$D$104)^(BY$23)</f>
        <v>2208.1616064</v>
      </c>
      <c r="BZ41" s="142">
        <f>Assumptions!$D$73*(1+Assumptions!$D$104)^(BZ$23)</f>
        <v>2208.1616064</v>
      </c>
      <c r="CA41" s="142">
        <f>Assumptions!$D$73*(1+Assumptions!$D$104)^(CA$23)</f>
        <v>2208.1616064</v>
      </c>
      <c r="CB41" s="342"/>
      <c r="CC41" s="142">
        <f>Assumptions!$D$73*(1+Assumptions!$D$104)^(CC$23)</f>
        <v>2208.1616064</v>
      </c>
      <c r="CD41" s="142">
        <f>Assumptions!$D$73*(1+Assumptions!$D$104)^(CD$23)</f>
        <v>2208.1616064</v>
      </c>
      <c r="CE41" s="142">
        <f>Assumptions!$D$73*(1+Assumptions!$D$104)^(CE$23)</f>
        <v>2252.3248385280003</v>
      </c>
      <c r="CF41" s="142">
        <f>Assumptions!$D$73*(1+Assumptions!$D$104)^(CF$23)</f>
        <v>2252.3248385280003</v>
      </c>
      <c r="CG41" s="142">
        <f>Assumptions!$D$73*(1+Assumptions!$D$104)^(CG$23)</f>
        <v>2252.3248385280003</v>
      </c>
      <c r="CH41" s="142">
        <f>Assumptions!$D$73*(1+Assumptions!$D$104)^(CH$23)</f>
        <v>2252.3248385280003</v>
      </c>
      <c r="CI41" s="142">
        <f>Assumptions!$D$73*(1+Assumptions!$D$104)^(CI$23)</f>
        <v>2252.3248385280003</v>
      </c>
      <c r="CJ41" s="142">
        <f>Assumptions!$D$73*(1+Assumptions!$D$104)^(CJ$23)</f>
        <v>2252.3248385280003</v>
      </c>
      <c r="CK41" s="142">
        <f>Assumptions!$D$73*(1+Assumptions!$D$104)^(CK$23)</f>
        <v>2252.3248385280003</v>
      </c>
      <c r="CL41" s="142">
        <f>Assumptions!$D$73*(1+Assumptions!$D$104)^(CL$23)</f>
        <v>2252.3248385280003</v>
      </c>
      <c r="CM41" s="142">
        <f>Assumptions!$D$73*(1+Assumptions!$D$104)^(CM$23)</f>
        <v>2252.3248385280003</v>
      </c>
      <c r="CN41" s="142">
        <f>Assumptions!$D$73*(1+Assumptions!$D$104)^(CN$23)</f>
        <v>2252.3248385280003</v>
      </c>
      <c r="CO41" s="342"/>
      <c r="CP41" s="142">
        <f>Assumptions!$D$73*(1+Assumptions!$D$104)^(CP$23)</f>
        <v>2252.3248385280003</v>
      </c>
      <c r="CQ41" s="142">
        <f>Assumptions!$D$73*(1+Assumptions!$D$104)^(CQ$23)</f>
        <v>2252.3248385280003</v>
      </c>
      <c r="CR41" s="142">
        <f>Assumptions!$D$73*(1+Assumptions!$D$104)^(CR$23)</f>
        <v>2297.3713352985596</v>
      </c>
      <c r="CS41" s="142">
        <f>Assumptions!$D$73*(1+Assumptions!$D$104)^(CS$23)</f>
        <v>2297.3713352985596</v>
      </c>
      <c r="CT41" s="142">
        <f>Assumptions!$D$73*(1+Assumptions!$D$104)^(CT$23)</f>
        <v>2297.3713352985596</v>
      </c>
      <c r="CU41" s="142">
        <f>Assumptions!$D$73*(1+Assumptions!$D$104)^(CU$23)</f>
        <v>2297.3713352985596</v>
      </c>
      <c r="CV41" s="142">
        <f>Assumptions!$D$73*(1+Assumptions!$D$104)^(CV$23)</f>
        <v>2297.3713352985596</v>
      </c>
      <c r="CW41" s="142">
        <f>Assumptions!$D$73*(1+Assumptions!$D$104)^(CW$23)</f>
        <v>2297.3713352985596</v>
      </c>
      <c r="CX41" s="142">
        <f>Assumptions!$D$73*(1+Assumptions!$D$104)^(CX$23)</f>
        <v>2297.3713352985596</v>
      </c>
      <c r="CY41" s="142">
        <f>Assumptions!$D$73*(1+Assumptions!$D$104)^(CY$23)</f>
        <v>2297.3713352985596</v>
      </c>
      <c r="CZ41" s="142">
        <f>Assumptions!$D$73*(1+Assumptions!$D$104)^(CZ$23)</f>
        <v>2297.3713352985596</v>
      </c>
      <c r="DA41" s="142">
        <f>Assumptions!$D$73*(1+Assumptions!$D$104)^(DA$23)</f>
        <v>2297.3713352985596</v>
      </c>
      <c r="DB41" s="342"/>
    </row>
    <row r="42" spans="2:106" s="28" customFormat="1" outlineLevel="1">
      <c r="B42" s="149" t="str">
        <f t="shared" ref="B42:B43" si="136">B36</f>
        <v>PaaS Phase</v>
      </c>
      <c r="C42" s="142">
        <f>Assumptions!$E$73*(1+Assumptions!$D$104)^(C$24)</f>
        <v>3000</v>
      </c>
      <c r="D42" s="142">
        <f>Assumptions!$E$73*(1+Assumptions!$D$104)^(D$24)</f>
        <v>3000</v>
      </c>
      <c r="E42" s="142">
        <f>Assumptions!$E$73*(1+Assumptions!$D$104)^(E$24)</f>
        <v>3000</v>
      </c>
      <c r="F42" s="142">
        <f>Assumptions!$E$73*(1+Assumptions!$D$104)^(F$24)</f>
        <v>3000</v>
      </c>
      <c r="G42" s="142">
        <f>Assumptions!$E$73*(1+Assumptions!$D$104)^(G$24)</f>
        <v>3000</v>
      </c>
      <c r="H42" s="142">
        <f>Assumptions!$E$73*(1+Assumptions!$D$104)^(H$24)</f>
        <v>3000</v>
      </c>
      <c r="I42" s="142">
        <f>Assumptions!$E$73*(1+Assumptions!$D$104)^(I$24)</f>
        <v>3000</v>
      </c>
      <c r="J42" s="142">
        <f>Assumptions!$E$73*(1+Assumptions!$D$104)^(J$24)</f>
        <v>3000</v>
      </c>
      <c r="K42" s="142">
        <f>Assumptions!$E$73*(1+Assumptions!$D$104)^(K$24)</f>
        <v>3000</v>
      </c>
      <c r="L42" s="142">
        <f>Assumptions!$E$73*(1+Assumptions!$D$104)^(L$24)</f>
        <v>3000</v>
      </c>
      <c r="M42" s="142">
        <f>Assumptions!$E$73*(1+Assumptions!$D$104)^(M$24)</f>
        <v>3000</v>
      </c>
      <c r="N42" s="142">
        <f>Assumptions!$E$73*(1+Assumptions!$D$104)^(N$24)</f>
        <v>3000</v>
      </c>
      <c r="O42" s="342"/>
      <c r="P42" s="142">
        <f>Assumptions!$E$73*(1+Assumptions!$D$104)^(P$24)</f>
        <v>3000</v>
      </c>
      <c r="Q42" s="142">
        <f>Assumptions!$E$73*(1+Assumptions!$D$104)^(Q$24)</f>
        <v>3000</v>
      </c>
      <c r="R42" s="142">
        <f>Assumptions!$E$73*(1+Assumptions!$D$104)^(R$24)</f>
        <v>3000</v>
      </c>
      <c r="S42" s="142">
        <f>Assumptions!$E$73*(1+Assumptions!$D$104)^(S$24)</f>
        <v>3000</v>
      </c>
      <c r="T42" s="142">
        <f>Assumptions!$E$73*(1+Assumptions!$D$104)^(T$24)</f>
        <v>3000</v>
      </c>
      <c r="U42" s="142">
        <f>Assumptions!$E$73*(1+Assumptions!$D$104)^(U$24)</f>
        <v>3000</v>
      </c>
      <c r="V42" s="142">
        <f>Assumptions!$E$73*(1+Assumptions!$D$104)^(V$24)</f>
        <v>3000</v>
      </c>
      <c r="W42" s="142">
        <f>Assumptions!$E$73*(1+Assumptions!$D$104)^(W$24)</f>
        <v>3000</v>
      </c>
      <c r="X42" s="142">
        <f>Assumptions!$E$73*(1+Assumptions!$D$104)^(X$24)</f>
        <v>3000</v>
      </c>
      <c r="Y42" s="142">
        <f>Assumptions!$E$73*(1+Assumptions!$D$104)^(Y$24)</f>
        <v>3000</v>
      </c>
      <c r="Z42" s="142">
        <f>Assumptions!$E$73*(1+Assumptions!$D$104)^(Z$24)</f>
        <v>3000</v>
      </c>
      <c r="AA42" s="142">
        <f>Assumptions!$E$73*(1+Assumptions!$D$104)^(AA$24)</f>
        <v>3000</v>
      </c>
      <c r="AB42" s="342"/>
      <c r="AC42" s="142">
        <f>Assumptions!$E$73*(1+Assumptions!$D$104)^(AC$24)</f>
        <v>3000</v>
      </c>
      <c r="AD42" s="142">
        <f>Assumptions!$E$73*(1+Assumptions!$D$104)^(AD$24)</f>
        <v>3000</v>
      </c>
      <c r="AE42" s="142">
        <f>Assumptions!$E$73*(1+Assumptions!$D$104)^(AE$24)</f>
        <v>3000</v>
      </c>
      <c r="AF42" s="142">
        <f>Assumptions!$E$73*(1+Assumptions!$D$104)^(AF$24)</f>
        <v>3000</v>
      </c>
      <c r="AG42" s="142">
        <f>Assumptions!$E$73*(1+Assumptions!$D$104)^(AG$24)</f>
        <v>3000</v>
      </c>
      <c r="AH42" s="142">
        <f>Assumptions!$E$73*(1+Assumptions!$D$104)^(AH$24)</f>
        <v>3000</v>
      </c>
      <c r="AI42" s="142">
        <f>Assumptions!$E$73*(1+Assumptions!$D$104)^(AI$24)</f>
        <v>3060</v>
      </c>
      <c r="AJ42" s="142">
        <f>Assumptions!$E$73*(1+Assumptions!$D$104)^(AJ$24)</f>
        <v>3060</v>
      </c>
      <c r="AK42" s="142">
        <f>Assumptions!$E$73*(1+Assumptions!$D$104)^(AK$24)</f>
        <v>3060</v>
      </c>
      <c r="AL42" s="142">
        <f>Assumptions!$E$73*(1+Assumptions!$D$104)^(AL$24)</f>
        <v>3060</v>
      </c>
      <c r="AM42" s="142">
        <f>Assumptions!$E$73*(1+Assumptions!$D$104)^(AM$24)</f>
        <v>3060</v>
      </c>
      <c r="AN42" s="142">
        <f>Assumptions!$E$73*(1+Assumptions!$D$104)^(AN$24)</f>
        <v>3060</v>
      </c>
      <c r="AO42" s="342"/>
      <c r="AP42" s="142">
        <f>Assumptions!$E$73*(1+Assumptions!$D$104)^(AP$24)</f>
        <v>3060</v>
      </c>
      <c r="AQ42" s="142">
        <f>Assumptions!$E$73*(1+Assumptions!$D$104)^(AQ$24)</f>
        <v>3060</v>
      </c>
      <c r="AR42" s="142">
        <f>Assumptions!$E$73*(1+Assumptions!$D$104)^(AR$24)</f>
        <v>3060</v>
      </c>
      <c r="AS42" s="142">
        <f>Assumptions!$E$73*(1+Assumptions!$D$104)^(AS$24)</f>
        <v>3060</v>
      </c>
      <c r="AT42" s="142">
        <f>Assumptions!$E$73*(1+Assumptions!$D$104)^(AT$24)</f>
        <v>3060</v>
      </c>
      <c r="AU42" s="142">
        <f>Assumptions!$E$73*(1+Assumptions!$D$104)^(AU$24)</f>
        <v>3060</v>
      </c>
      <c r="AV42" s="142">
        <f>Assumptions!$E$73*(1+Assumptions!$D$104)^(AV$24)</f>
        <v>3121.2</v>
      </c>
      <c r="AW42" s="142">
        <f>Assumptions!$E$73*(1+Assumptions!$D$104)^(AW$24)</f>
        <v>3121.2</v>
      </c>
      <c r="AX42" s="142">
        <f>Assumptions!$E$73*(1+Assumptions!$D$104)^(AX$24)</f>
        <v>3121.2</v>
      </c>
      <c r="AY42" s="142">
        <f>Assumptions!$E$73*(1+Assumptions!$D$104)^(AY$24)</f>
        <v>3121.2</v>
      </c>
      <c r="AZ42" s="142">
        <f>Assumptions!$E$73*(1+Assumptions!$D$104)^(AZ$24)</f>
        <v>3121.2</v>
      </c>
      <c r="BA42" s="142">
        <f>Assumptions!$E$73*(1+Assumptions!$D$104)^(BA$24)</f>
        <v>3121.2</v>
      </c>
      <c r="BB42" s="342"/>
      <c r="BC42" s="142">
        <f>Assumptions!$E$73*(1+Assumptions!$D$104)^(BC$24)</f>
        <v>3121.2</v>
      </c>
      <c r="BD42" s="142">
        <f>Assumptions!$E$73*(1+Assumptions!$D$104)^(BD$24)</f>
        <v>3121.2</v>
      </c>
      <c r="BE42" s="142">
        <f>Assumptions!$E$73*(1+Assumptions!$D$104)^(BE$24)</f>
        <v>3121.2</v>
      </c>
      <c r="BF42" s="142">
        <f>Assumptions!$E$73*(1+Assumptions!$D$104)^(BF$24)</f>
        <v>3121.2</v>
      </c>
      <c r="BG42" s="142">
        <f>Assumptions!$E$73*(1+Assumptions!$D$104)^(BG$24)</f>
        <v>3121.2</v>
      </c>
      <c r="BH42" s="142">
        <f>Assumptions!$E$73*(1+Assumptions!$D$104)^(BH$24)</f>
        <v>3121.2</v>
      </c>
      <c r="BI42" s="142">
        <f>Assumptions!$E$73*(1+Assumptions!$D$104)^(BI$24)</f>
        <v>3183.6239999999998</v>
      </c>
      <c r="BJ42" s="142">
        <f>Assumptions!$E$73*(1+Assumptions!$D$104)^(BJ$24)</f>
        <v>3183.6239999999998</v>
      </c>
      <c r="BK42" s="142">
        <f>Assumptions!$E$73*(1+Assumptions!$D$104)^(BK$24)</f>
        <v>3183.6239999999998</v>
      </c>
      <c r="BL42" s="142">
        <f>Assumptions!$E$73*(1+Assumptions!$D$104)^(BL$24)</f>
        <v>3183.6239999999998</v>
      </c>
      <c r="BM42" s="142">
        <f>Assumptions!$E$73*(1+Assumptions!$D$104)^(BM$24)</f>
        <v>3183.6239999999998</v>
      </c>
      <c r="BN42" s="142">
        <f>Assumptions!$E$73*(1+Assumptions!$D$104)^(BN$24)</f>
        <v>3183.6239999999998</v>
      </c>
      <c r="BO42" s="342"/>
      <c r="BP42" s="142">
        <f>Assumptions!$E$73*(1+Assumptions!$D$104)^(BP$24)</f>
        <v>3183.6239999999998</v>
      </c>
      <c r="BQ42" s="142">
        <f>Assumptions!$E$73*(1+Assumptions!$D$104)^(BQ$24)</f>
        <v>3183.6239999999998</v>
      </c>
      <c r="BR42" s="142">
        <f>Assumptions!$E$73*(1+Assumptions!$D$104)^(BR$24)</f>
        <v>3183.6239999999998</v>
      </c>
      <c r="BS42" s="142">
        <f>Assumptions!$E$73*(1+Assumptions!$D$104)^(BS$24)</f>
        <v>3183.6239999999998</v>
      </c>
      <c r="BT42" s="142">
        <f>Assumptions!$E$73*(1+Assumptions!$D$104)^(BT$24)</f>
        <v>3183.6239999999998</v>
      </c>
      <c r="BU42" s="142">
        <f>Assumptions!$E$73*(1+Assumptions!$D$104)^(BU$24)</f>
        <v>3183.6239999999998</v>
      </c>
      <c r="BV42" s="142">
        <f>Assumptions!$E$73*(1+Assumptions!$D$104)^(BV$24)</f>
        <v>3247.29648</v>
      </c>
      <c r="BW42" s="142">
        <f>Assumptions!$E$73*(1+Assumptions!$D$104)^(BW$24)</f>
        <v>3247.29648</v>
      </c>
      <c r="BX42" s="142">
        <f>Assumptions!$E$73*(1+Assumptions!$D$104)^(BX$24)</f>
        <v>3247.29648</v>
      </c>
      <c r="BY42" s="142">
        <f>Assumptions!$E$73*(1+Assumptions!$D$104)^(BY$24)</f>
        <v>3247.29648</v>
      </c>
      <c r="BZ42" s="142">
        <f>Assumptions!$E$73*(1+Assumptions!$D$104)^(BZ$24)</f>
        <v>3247.29648</v>
      </c>
      <c r="CA42" s="142">
        <f>Assumptions!$E$73*(1+Assumptions!$D$104)^(CA$24)</f>
        <v>3247.29648</v>
      </c>
      <c r="CB42" s="342"/>
      <c r="CC42" s="142">
        <f>Assumptions!$E$73*(1+Assumptions!$D$104)^(CC$24)</f>
        <v>3247.29648</v>
      </c>
      <c r="CD42" s="142">
        <f>Assumptions!$E$73*(1+Assumptions!$D$104)^(CD$24)</f>
        <v>3247.29648</v>
      </c>
      <c r="CE42" s="142">
        <f>Assumptions!$E$73*(1+Assumptions!$D$104)^(CE$24)</f>
        <v>3247.29648</v>
      </c>
      <c r="CF42" s="142">
        <f>Assumptions!$E$73*(1+Assumptions!$D$104)^(CF$24)</f>
        <v>3247.29648</v>
      </c>
      <c r="CG42" s="142">
        <f>Assumptions!$E$73*(1+Assumptions!$D$104)^(CG$24)</f>
        <v>3247.29648</v>
      </c>
      <c r="CH42" s="142">
        <f>Assumptions!$E$73*(1+Assumptions!$D$104)^(CH$24)</f>
        <v>3247.29648</v>
      </c>
      <c r="CI42" s="142">
        <f>Assumptions!$E$73*(1+Assumptions!$D$104)^(CI$24)</f>
        <v>3312.2424096</v>
      </c>
      <c r="CJ42" s="142">
        <f>Assumptions!$E$73*(1+Assumptions!$D$104)^(CJ$24)</f>
        <v>3312.2424096</v>
      </c>
      <c r="CK42" s="142">
        <f>Assumptions!$E$73*(1+Assumptions!$D$104)^(CK$24)</f>
        <v>3312.2424096</v>
      </c>
      <c r="CL42" s="142">
        <f>Assumptions!$E$73*(1+Assumptions!$D$104)^(CL$24)</f>
        <v>3312.2424096</v>
      </c>
      <c r="CM42" s="142">
        <f>Assumptions!$E$73*(1+Assumptions!$D$104)^(CM$24)</f>
        <v>3312.2424096</v>
      </c>
      <c r="CN42" s="142">
        <f>Assumptions!$E$73*(1+Assumptions!$D$104)^(CN$24)</f>
        <v>3312.2424096</v>
      </c>
      <c r="CO42" s="342"/>
      <c r="CP42" s="142">
        <f>Assumptions!$E$73*(1+Assumptions!$D$104)^(CP$24)</f>
        <v>3312.2424096</v>
      </c>
      <c r="CQ42" s="142">
        <f>Assumptions!$E$73*(1+Assumptions!$D$104)^(CQ$24)</f>
        <v>3312.2424096</v>
      </c>
      <c r="CR42" s="142">
        <f>Assumptions!$E$73*(1+Assumptions!$D$104)^(CR$24)</f>
        <v>3312.2424096</v>
      </c>
      <c r="CS42" s="142">
        <f>Assumptions!$E$73*(1+Assumptions!$D$104)^(CS$24)</f>
        <v>3312.2424096</v>
      </c>
      <c r="CT42" s="142">
        <f>Assumptions!$E$73*(1+Assumptions!$D$104)^(CT$24)</f>
        <v>3312.2424096</v>
      </c>
      <c r="CU42" s="142">
        <f>Assumptions!$E$73*(1+Assumptions!$D$104)^(CU$24)</f>
        <v>3312.2424096</v>
      </c>
      <c r="CV42" s="142">
        <f>Assumptions!$E$73*(1+Assumptions!$D$104)^(CV$24)</f>
        <v>3378.487257792</v>
      </c>
      <c r="CW42" s="142">
        <f>Assumptions!$E$73*(1+Assumptions!$D$104)^(CW$24)</f>
        <v>3378.487257792</v>
      </c>
      <c r="CX42" s="142">
        <f>Assumptions!$E$73*(1+Assumptions!$D$104)^(CX$24)</f>
        <v>3378.487257792</v>
      </c>
      <c r="CY42" s="142">
        <f>Assumptions!$E$73*(1+Assumptions!$D$104)^(CY$24)</f>
        <v>3378.487257792</v>
      </c>
      <c r="CZ42" s="142">
        <f>Assumptions!$E$73*(1+Assumptions!$D$104)^(CZ$24)</f>
        <v>3378.487257792</v>
      </c>
      <c r="DA42" s="142">
        <f>Assumptions!$E$73*(1+Assumptions!$D$104)^(DA$24)</f>
        <v>3378.487257792</v>
      </c>
      <c r="DB42" s="342"/>
    </row>
    <row r="43" spans="2:106" s="28" customFormat="1" outlineLevel="1">
      <c r="B43" s="149" t="str">
        <f t="shared" si="136"/>
        <v>Baas Phase</v>
      </c>
      <c r="C43" s="142">
        <f>Assumptions!$F$73*(1+Assumptions!$D$104)^(C$25)</f>
        <v>10000</v>
      </c>
      <c r="D43" s="142">
        <f>Assumptions!$F$73*(1+Assumptions!$D$104)^(D$25)</f>
        <v>10000</v>
      </c>
      <c r="E43" s="142">
        <f>Assumptions!$F$73*(1+Assumptions!$D$104)^(E$25)</f>
        <v>10000</v>
      </c>
      <c r="F43" s="142">
        <f>Assumptions!$F$73*(1+Assumptions!$D$104)^(F$25)</f>
        <v>10000</v>
      </c>
      <c r="G43" s="142">
        <f>Assumptions!$F$73*(1+Assumptions!$D$104)^(G$25)</f>
        <v>10000</v>
      </c>
      <c r="H43" s="142">
        <f>Assumptions!$F$73*(1+Assumptions!$D$104)^(H$25)</f>
        <v>10000</v>
      </c>
      <c r="I43" s="142">
        <f>Assumptions!$F$73*(1+Assumptions!$D$104)^(I$25)</f>
        <v>10000</v>
      </c>
      <c r="J43" s="142">
        <f>Assumptions!$F$73*(1+Assumptions!$D$104)^(J$25)</f>
        <v>10000</v>
      </c>
      <c r="K43" s="142">
        <f>Assumptions!$F$73*(1+Assumptions!$D$104)^(K$25)</f>
        <v>10000</v>
      </c>
      <c r="L43" s="142">
        <f>Assumptions!$F$73*(1+Assumptions!$D$104)^(L$25)</f>
        <v>10000</v>
      </c>
      <c r="M43" s="142">
        <f>Assumptions!$F$73*(1+Assumptions!$D$104)^(M$25)</f>
        <v>10000</v>
      </c>
      <c r="N43" s="142">
        <f>Assumptions!$F$73*(1+Assumptions!$D$104)^(N$25)</f>
        <v>10000</v>
      </c>
      <c r="O43" s="342"/>
      <c r="P43" s="142">
        <f>Assumptions!$F$73*(1+Assumptions!$D$104)^(P$25)</f>
        <v>10000</v>
      </c>
      <c r="Q43" s="142">
        <f>Assumptions!$F$73*(1+Assumptions!$D$104)^(Q$25)</f>
        <v>10000</v>
      </c>
      <c r="R43" s="142">
        <f>Assumptions!$F$73*(1+Assumptions!$D$104)^(R$25)</f>
        <v>10000</v>
      </c>
      <c r="S43" s="142">
        <f>Assumptions!$F$73*(1+Assumptions!$D$104)^(S$25)</f>
        <v>10000</v>
      </c>
      <c r="T43" s="142">
        <f>Assumptions!$F$73*(1+Assumptions!$D$104)^(T$25)</f>
        <v>10000</v>
      </c>
      <c r="U43" s="142">
        <f>Assumptions!$F$73*(1+Assumptions!$D$104)^(U$25)</f>
        <v>10000</v>
      </c>
      <c r="V43" s="142">
        <f>Assumptions!$F$73*(1+Assumptions!$D$104)^(V$25)</f>
        <v>10000</v>
      </c>
      <c r="W43" s="142">
        <f>Assumptions!$F$73*(1+Assumptions!$D$104)^(W$25)</f>
        <v>10000</v>
      </c>
      <c r="X43" s="142">
        <f>Assumptions!$F$73*(1+Assumptions!$D$104)^(X$25)</f>
        <v>10000</v>
      </c>
      <c r="Y43" s="142">
        <f>Assumptions!$F$73*(1+Assumptions!$D$104)^(Y$25)</f>
        <v>10000</v>
      </c>
      <c r="Z43" s="142">
        <f>Assumptions!$F$73*(1+Assumptions!$D$104)^(Z$25)</f>
        <v>10000</v>
      </c>
      <c r="AA43" s="142">
        <f>Assumptions!$F$73*(1+Assumptions!$D$104)^(AA$25)</f>
        <v>10000</v>
      </c>
      <c r="AB43" s="342"/>
      <c r="AC43" s="142">
        <f>Assumptions!$F$73*(1+Assumptions!$D$104)^(AC$25)</f>
        <v>10000</v>
      </c>
      <c r="AD43" s="142">
        <f>Assumptions!$F$73*(1+Assumptions!$D$104)^(AD$25)</f>
        <v>10000</v>
      </c>
      <c r="AE43" s="142">
        <f>Assumptions!$F$73*(1+Assumptions!$D$104)^(AE$25)</f>
        <v>10000</v>
      </c>
      <c r="AF43" s="142">
        <f>Assumptions!$F$73*(1+Assumptions!$D$104)^(AF$25)</f>
        <v>10000</v>
      </c>
      <c r="AG43" s="142">
        <f>Assumptions!$F$73*(1+Assumptions!$D$104)^(AG$25)</f>
        <v>10000</v>
      </c>
      <c r="AH43" s="142">
        <f>Assumptions!$F$73*(1+Assumptions!$D$104)^(AH$25)</f>
        <v>10000</v>
      </c>
      <c r="AI43" s="142">
        <f>Assumptions!$F$73*(1+Assumptions!$D$104)^(AI$25)</f>
        <v>10000</v>
      </c>
      <c r="AJ43" s="142">
        <f>Assumptions!$F$73*(1+Assumptions!$D$104)^(AJ$25)</f>
        <v>10000</v>
      </c>
      <c r="AK43" s="142">
        <f>Assumptions!$F$73*(1+Assumptions!$D$104)^(AK$25)</f>
        <v>10000</v>
      </c>
      <c r="AL43" s="142">
        <f>Assumptions!$F$73*(1+Assumptions!$D$104)^(AL$25)</f>
        <v>10000</v>
      </c>
      <c r="AM43" s="142">
        <f>Assumptions!$F$73*(1+Assumptions!$D$104)^(AM$25)</f>
        <v>10000</v>
      </c>
      <c r="AN43" s="142">
        <f>Assumptions!$F$73*(1+Assumptions!$D$104)^(AN$25)</f>
        <v>10000</v>
      </c>
      <c r="AO43" s="342"/>
      <c r="AP43" s="142">
        <f>Assumptions!$F$73*(1+Assumptions!$D$104)^(AP$25)</f>
        <v>10000</v>
      </c>
      <c r="AQ43" s="142">
        <f>Assumptions!$F$73*(1+Assumptions!$D$104)^(AQ$25)</f>
        <v>10000</v>
      </c>
      <c r="AR43" s="142">
        <f>Assumptions!$F$73*(1+Assumptions!$D$104)^(AR$25)</f>
        <v>10000</v>
      </c>
      <c r="AS43" s="142">
        <f>Assumptions!$F$73*(1+Assumptions!$D$104)^(AS$25)</f>
        <v>10000</v>
      </c>
      <c r="AT43" s="142">
        <f>Assumptions!$F$73*(1+Assumptions!$D$104)^(AT$25)</f>
        <v>10000</v>
      </c>
      <c r="AU43" s="142">
        <f>Assumptions!$F$73*(1+Assumptions!$D$104)^(AU$25)</f>
        <v>10000</v>
      </c>
      <c r="AV43" s="142">
        <f>Assumptions!$F$73*(1+Assumptions!$D$104)^(AV$25)</f>
        <v>10000</v>
      </c>
      <c r="AW43" s="142">
        <f>Assumptions!$F$73*(1+Assumptions!$D$104)^(AW$25)</f>
        <v>10000</v>
      </c>
      <c r="AX43" s="142">
        <f>Assumptions!$F$73*(1+Assumptions!$D$104)^(AX$25)</f>
        <v>10000</v>
      </c>
      <c r="AY43" s="142">
        <f>Assumptions!$F$73*(1+Assumptions!$D$104)^(AY$25)</f>
        <v>10000</v>
      </c>
      <c r="AZ43" s="142">
        <f>Assumptions!$F$73*(1+Assumptions!$D$104)^(AZ$25)</f>
        <v>10000</v>
      </c>
      <c r="BA43" s="142">
        <f>Assumptions!$F$73*(1+Assumptions!$D$104)^(BA$25)</f>
        <v>10000</v>
      </c>
      <c r="BB43" s="342"/>
      <c r="BC43" s="142">
        <f>Assumptions!$F$73*(1+Assumptions!$D$104)^(BC$25)</f>
        <v>10000</v>
      </c>
      <c r="BD43" s="142">
        <f>Assumptions!$F$73*(1+Assumptions!$D$104)^(BD$25)</f>
        <v>10000</v>
      </c>
      <c r="BE43" s="142">
        <f>Assumptions!$F$73*(1+Assumptions!$D$104)^(BE$25)</f>
        <v>10000</v>
      </c>
      <c r="BF43" s="142">
        <f>Assumptions!$F$73*(1+Assumptions!$D$104)^(BF$25)</f>
        <v>10000</v>
      </c>
      <c r="BG43" s="142">
        <f>Assumptions!$F$73*(1+Assumptions!$D$104)^(BG$25)</f>
        <v>10000</v>
      </c>
      <c r="BH43" s="142">
        <f>Assumptions!$F$73*(1+Assumptions!$D$104)^(BH$25)</f>
        <v>10000</v>
      </c>
      <c r="BI43" s="142">
        <f>Assumptions!$F$73*(1+Assumptions!$D$104)^(BI$25)</f>
        <v>10000</v>
      </c>
      <c r="BJ43" s="142">
        <f>Assumptions!$F$73*(1+Assumptions!$D$104)^(BJ$25)</f>
        <v>10000</v>
      </c>
      <c r="BK43" s="142">
        <f>Assumptions!$F$73*(1+Assumptions!$D$104)^(BK$25)</f>
        <v>10000</v>
      </c>
      <c r="BL43" s="142">
        <f>Assumptions!$F$73*(1+Assumptions!$D$104)^(BL$25)</f>
        <v>10000</v>
      </c>
      <c r="BM43" s="142">
        <f>Assumptions!$F$73*(1+Assumptions!$D$104)^(BM$25)</f>
        <v>10000</v>
      </c>
      <c r="BN43" s="142">
        <f>Assumptions!$F$73*(1+Assumptions!$D$104)^(BN$25)</f>
        <v>10000</v>
      </c>
      <c r="BO43" s="342"/>
      <c r="BP43" s="142">
        <f>Assumptions!$F$73*(1+Assumptions!$D$104)^(BP$25)</f>
        <v>10200</v>
      </c>
      <c r="BQ43" s="142">
        <f>Assumptions!$F$73*(1+Assumptions!$D$104)^(BQ$25)</f>
        <v>10200</v>
      </c>
      <c r="BR43" s="142">
        <f>Assumptions!$F$73*(1+Assumptions!$D$104)^(BR$25)</f>
        <v>10200</v>
      </c>
      <c r="BS43" s="142">
        <f>Assumptions!$F$73*(1+Assumptions!$D$104)^(BS$25)</f>
        <v>10200</v>
      </c>
      <c r="BT43" s="142">
        <f>Assumptions!$F$73*(1+Assumptions!$D$104)^(BT$25)</f>
        <v>10200</v>
      </c>
      <c r="BU43" s="142">
        <f>Assumptions!$F$73*(1+Assumptions!$D$104)^(BU$25)</f>
        <v>10200</v>
      </c>
      <c r="BV43" s="142">
        <f>Assumptions!$F$73*(1+Assumptions!$D$104)^(BV$25)</f>
        <v>10200</v>
      </c>
      <c r="BW43" s="142">
        <f>Assumptions!$F$73*(1+Assumptions!$D$104)^(BW$25)</f>
        <v>10200</v>
      </c>
      <c r="BX43" s="142">
        <f>Assumptions!$F$73*(1+Assumptions!$D$104)^(BX$25)</f>
        <v>10200</v>
      </c>
      <c r="BY43" s="142">
        <f>Assumptions!$F$73*(1+Assumptions!$D$104)^(BY$25)</f>
        <v>10200</v>
      </c>
      <c r="BZ43" s="142">
        <f>Assumptions!$F$73*(1+Assumptions!$D$104)^(BZ$25)</f>
        <v>10200</v>
      </c>
      <c r="CA43" s="142">
        <f>Assumptions!$F$73*(1+Assumptions!$D$104)^(CA$25)</f>
        <v>10200</v>
      </c>
      <c r="CB43" s="342"/>
      <c r="CC43" s="142">
        <f>Assumptions!$F$73*(1+Assumptions!$D$104)^(CC$25)</f>
        <v>10404</v>
      </c>
      <c r="CD43" s="142">
        <f>Assumptions!$F$73*(1+Assumptions!$D$104)^(CD$25)</f>
        <v>10404</v>
      </c>
      <c r="CE43" s="142">
        <f>Assumptions!$F$73*(1+Assumptions!$D$104)^(CE$25)</f>
        <v>10404</v>
      </c>
      <c r="CF43" s="142">
        <f>Assumptions!$F$73*(1+Assumptions!$D$104)^(CF$25)</f>
        <v>10404</v>
      </c>
      <c r="CG43" s="142">
        <f>Assumptions!$F$73*(1+Assumptions!$D$104)^(CG$25)</f>
        <v>10404</v>
      </c>
      <c r="CH43" s="142">
        <f>Assumptions!$F$73*(1+Assumptions!$D$104)^(CH$25)</f>
        <v>10404</v>
      </c>
      <c r="CI43" s="142">
        <f>Assumptions!$F$73*(1+Assumptions!$D$104)^(CI$25)</f>
        <v>10404</v>
      </c>
      <c r="CJ43" s="142">
        <f>Assumptions!$F$73*(1+Assumptions!$D$104)^(CJ$25)</f>
        <v>10404</v>
      </c>
      <c r="CK43" s="142">
        <f>Assumptions!$F$73*(1+Assumptions!$D$104)^(CK$25)</f>
        <v>10404</v>
      </c>
      <c r="CL43" s="142">
        <f>Assumptions!$F$73*(1+Assumptions!$D$104)^(CL$25)</f>
        <v>10404</v>
      </c>
      <c r="CM43" s="142">
        <f>Assumptions!$F$73*(1+Assumptions!$D$104)^(CM$25)</f>
        <v>10404</v>
      </c>
      <c r="CN43" s="142">
        <f>Assumptions!$F$73*(1+Assumptions!$D$104)^(CN$25)</f>
        <v>10404</v>
      </c>
      <c r="CO43" s="342"/>
      <c r="CP43" s="142">
        <f>Assumptions!$F$73*(1+Assumptions!$D$104)^(CP$25)</f>
        <v>10612.08</v>
      </c>
      <c r="CQ43" s="142">
        <f>Assumptions!$F$73*(1+Assumptions!$D$104)^(CQ$25)</f>
        <v>10612.08</v>
      </c>
      <c r="CR43" s="142">
        <f>Assumptions!$F$73*(1+Assumptions!$D$104)^(CR$25)</f>
        <v>10612.08</v>
      </c>
      <c r="CS43" s="142">
        <f>Assumptions!$F$73*(1+Assumptions!$D$104)^(CS$25)</f>
        <v>10612.08</v>
      </c>
      <c r="CT43" s="142">
        <f>Assumptions!$F$73*(1+Assumptions!$D$104)^(CT$25)</f>
        <v>10612.08</v>
      </c>
      <c r="CU43" s="142">
        <f>Assumptions!$F$73*(1+Assumptions!$D$104)^(CU$25)</f>
        <v>10612.08</v>
      </c>
      <c r="CV43" s="142">
        <f>Assumptions!$F$73*(1+Assumptions!$D$104)^(CV$25)</f>
        <v>10612.08</v>
      </c>
      <c r="CW43" s="142">
        <f>Assumptions!$F$73*(1+Assumptions!$D$104)^(CW$25)</f>
        <v>10612.08</v>
      </c>
      <c r="CX43" s="142">
        <f>Assumptions!$F$73*(1+Assumptions!$D$104)^(CX$25)</f>
        <v>10612.08</v>
      </c>
      <c r="CY43" s="142">
        <f>Assumptions!$F$73*(1+Assumptions!$D$104)^(CY$25)</f>
        <v>10612.08</v>
      </c>
      <c r="CZ43" s="142">
        <f>Assumptions!$F$73*(1+Assumptions!$D$104)^(CZ$25)</f>
        <v>10612.08</v>
      </c>
      <c r="DA43" s="142">
        <f>Assumptions!$F$73*(1+Assumptions!$D$104)^(DA$25)</f>
        <v>10612.08</v>
      </c>
      <c r="DB43" s="342"/>
    </row>
    <row r="44" spans="2:106" s="28" customFormat="1" outlineLevel="1">
      <c r="B44" s="151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55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55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55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55"/>
      <c r="BC44" s="143"/>
      <c r="BD44" s="143"/>
      <c r="BE44" s="143"/>
      <c r="BF44" s="143"/>
      <c r="BG44" s="143"/>
      <c r="BH44" s="143"/>
      <c r="BI44" s="143"/>
      <c r="BJ44" s="143"/>
      <c r="BK44" s="143"/>
      <c r="BL44" s="143"/>
      <c r="BM44" s="143"/>
      <c r="BN44" s="143"/>
      <c r="BO44" s="155"/>
      <c r="BP44" s="143"/>
      <c r="BQ44" s="143"/>
      <c r="BR44" s="143"/>
      <c r="BS44" s="143"/>
      <c r="BT44" s="143"/>
      <c r="BU44" s="143"/>
      <c r="BV44" s="143"/>
      <c r="BW44" s="143"/>
      <c r="BX44" s="143"/>
      <c r="BY44" s="143"/>
      <c r="BZ44" s="143"/>
      <c r="CA44" s="143"/>
      <c r="CB44" s="155"/>
      <c r="CC44" s="143"/>
      <c r="CD44" s="143"/>
      <c r="CE44" s="143"/>
      <c r="CF44" s="143"/>
      <c r="CG44" s="143"/>
      <c r="CH44" s="143"/>
      <c r="CI44" s="143"/>
      <c r="CJ44" s="143"/>
      <c r="CK44" s="143"/>
      <c r="CL44" s="143"/>
      <c r="CM44" s="143"/>
      <c r="CN44" s="143"/>
      <c r="CO44" s="155"/>
      <c r="CP44" s="143"/>
      <c r="CQ44" s="143"/>
      <c r="CR44" s="143"/>
      <c r="CS44" s="143"/>
      <c r="CT44" s="143"/>
      <c r="CU44" s="143"/>
      <c r="CV44" s="143"/>
      <c r="CW44" s="143"/>
      <c r="CX44" s="143"/>
      <c r="CY44" s="143"/>
      <c r="CZ44" s="143"/>
      <c r="DA44" s="143"/>
      <c r="DB44" s="155"/>
    </row>
    <row r="45" spans="2:106" outlineLevel="1"/>
    <row r="46" spans="2:106" s="28" customFormat="1" outlineLevel="1">
      <c r="B46" s="212" t="str">
        <f>B11</f>
        <v>Other Opex 1</v>
      </c>
      <c r="C46" s="388"/>
      <c r="D46" s="388"/>
      <c r="E46" s="388"/>
      <c r="F46" s="388"/>
      <c r="G46" s="388"/>
      <c r="H46" s="388"/>
      <c r="I46" s="388"/>
      <c r="J46" s="388"/>
      <c r="K46" s="388"/>
      <c r="L46" s="388"/>
      <c r="M46" s="388"/>
      <c r="N46" s="388"/>
      <c r="O46" s="387"/>
      <c r="P46" s="388"/>
      <c r="Q46" s="388"/>
      <c r="R46" s="388"/>
      <c r="S46" s="388"/>
      <c r="T46" s="388"/>
      <c r="U46" s="388"/>
      <c r="V46" s="388"/>
      <c r="W46" s="388"/>
      <c r="X46" s="388"/>
      <c r="Y46" s="388"/>
      <c r="Z46" s="388"/>
      <c r="AA46" s="388"/>
      <c r="AB46" s="387"/>
      <c r="AC46" s="388"/>
      <c r="AD46" s="388"/>
      <c r="AE46" s="388"/>
      <c r="AF46" s="388"/>
      <c r="AG46" s="388"/>
      <c r="AH46" s="388"/>
      <c r="AI46" s="388"/>
      <c r="AJ46" s="388"/>
      <c r="AK46" s="388"/>
      <c r="AL46" s="388"/>
      <c r="AM46" s="388"/>
      <c r="AN46" s="388"/>
      <c r="AO46" s="387"/>
      <c r="AP46" s="388"/>
      <c r="AQ46" s="388"/>
      <c r="AR46" s="388"/>
      <c r="AS46" s="388"/>
      <c r="AT46" s="388"/>
      <c r="AU46" s="388"/>
      <c r="AV46" s="388"/>
      <c r="AW46" s="388"/>
      <c r="AX46" s="388"/>
      <c r="AY46" s="388"/>
      <c r="AZ46" s="388"/>
      <c r="BA46" s="388"/>
      <c r="BB46" s="387"/>
      <c r="BC46" s="388"/>
      <c r="BD46" s="388"/>
      <c r="BE46" s="388"/>
      <c r="BF46" s="388"/>
      <c r="BG46" s="388"/>
      <c r="BH46" s="388"/>
      <c r="BI46" s="388"/>
      <c r="BJ46" s="388"/>
      <c r="BK46" s="388"/>
      <c r="BL46" s="388"/>
      <c r="BM46" s="388"/>
      <c r="BN46" s="388"/>
      <c r="BO46" s="387"/>
      <c r="BP46" s="388"/>
      <c r="BQ46" s="388"/>
      <c r="BR46" s="388"/>
      <c r="BS46" s="388"/>
      <c r="BT46" s="388"/>
      <c r="BU46" s="388"/>
      <c r="BV46" s="388"/>
      <c r="BW46" s="388"/>
      <c r="BX46" s="388"/>
      <c r="BY46" s="388"/>
      <c r="BZ46" s="388"/>
      <c r="CA46" s="388"/>
      <c r="CB46" s="387"/>
      <c r="CC46" s="388"/>
      <c r="CD46" s="388"/>
      <c r="CE46" s="388"/>
      <c r="CF46" s="388"/>
      <c r="CG46" s="388"/>
      <c r="CH46" s="388"/>
      <c r="CI46" s="388"/>
      <c r="CJ46" s="388"/>
      <c r="CK46" s="388"/>
      <c r="CL46" s="388"/>
      <c r="CM46" s="388"/>
      <c r="CN46" s="388"/>
      <c r="CO46" s="387"/>
      <c r="CP46" s="388"/>
      <c r="CQ46" s="388"/>
      <c r="CR46" s="388"/>
      <c r="CS46" s="388"/>
      <c r="CT46" s="388"/>
      <c r="CU46" s="388"/>
      <c r="CV46" s="388"/>
      <c r="CW46" s="388"/>
      <c r="CX46" s="388"/>
      <c r="CY46" s="388"/>
      <c r="CZ46" s="388"/>
      <c r="DA46" s="388"/>
      <c r="DB46" s="387"/>
    </row>
    <row r="47" spans="2:106" s="28" customFormat="1" outlineLevel="1">
      <c r="B47" s="149" t="str">
        <f>B41</f>
        <v>SaaS Phase</v>
      </c>
      <c r="C47" s="142">
        <f>Assumptions!$D$74*(1+Assumptions!$D$104)^(C$23)</f>
        <v>0</v>
      </c>
      <c r="D47" s="142">
        <f>Assumptions!$D$74*(1+Assumptions!$D$104)^(D$23)</f>
        <v>0</v>
      </c>
      <c r="E47" s="142">
        <f>Assumptions!$D$74*(1+Assumptions!$D$104)^(E$23)</f>
        <v>0</v>
      </c>
      <c r="F47" s="142">
        <f>Assumptions!$D$74*(1+Assumptions!$D$104)^(F$23)</f>
        <v>0</v>
      </c>
      <c r="G47" s="142">
        <f>Assumptions!$D$74*(1+Assumptions!$D$104)^(G$23)</f>
        <v>0</v>
      </c>
      <c r="H47" s="142">
        <f>Assumptions!$D$74*(1+Assumptions!$D$104)^(H$23)</f>
        <v>0</v>
      </c>
      <c r="I47" s="142">
        <f>Assumptions!$D$74*(1+Assumptions!$D$104)^(I$23)</f>
        <v>0</v>
      </c>
      <c r="J47" s="142">
        <f>Assumptions!$D$74*(1+Assumptions!$D$104)^(J$23)</f>
        <v>0</v>
      </c>
      <c r="K47" s="142">
        <f>Assumptions!$D$74*(1+Assumptions!$D$104)^(K$23)</f>
        <v>0</v>
      </c>
      <c r="L47" s="142">
        <f>Assumptions!$D$74*(1+Assumptions!$D$104)^(L$23)</f>
        <v>0</v>
      </c>
      <c r="M47" s="142">
        <f>Assumptions!$D$74*(1+Assumptions!$D$104)^(M$23)</f>
        <v>0</v>
      </c>
      <c r="N47" s="142">
        <f>Assumptions!$D$74*(1+Assumptions!$D$104)^(N$23)</f>
        <v>0</v>
      </c>
      <c r="O47" s="342"/>
      <c r="P47" s="142">
        <f>Assumptions!$D$74*(1+Assumptions!$D$104)^(P$23)</f>
        <v>0</v>
      </c>
      <c r="Q47" s="142">
        <f>Assumptions!$D$74*(1+Assumptions!$D$104)^(Q$23)</f>
        <v>0</v>
      </c>
      <c r="R47" s="142">
        <f>Assumptions!$D$74*(1+Assumptions!$D$104)^(R$23)</f>
        <v>0</v>
      </c>
      <c r="S47" s="142">
        <f>Assumptions!$D$74*(1+Assumptions!$D$104)^(S$23)</f>
        <v>0</v>
      </c>
      <c r="T47" s="142">
        <f>Assumptions!$D$74*(1+Assumptions!$D$104)^(T$23)</f>
        <v>0</v>
      </c>
      <c r="U47" s="142">
        <f>Assumptions!$D$74*(1+Assumptions!$D$104)^(U$23)</f>
        <v>0</v>
      </c>
      <c r="V47" s="142">
        <f>Assumptions!$D$74*(1+Assumptions!$D$104)^(V$23)</f>
        <v>0</v>
      </c>
      <c r="W47" s="142">
        <f>Assumptions!$D$74*(1+Assumptions!$D$104)^(W$23)</f>
        <v>0</v>
      </c>
      <c r="X47" s="142">
        <f>Assumptions!$D$74*(1+Assumptions!$D$104)^(X$23)</f>
        <v>0</v>
      </c>
      <c r="Y47" s="142">
        <f>Assumptions!$D$74*(1+Assumptions!$D$104)^(Y$23)</f>
        <v>0</v>
      </c>
      <c r="Z47" s="142">
        <f>Assumptions!$D$74*(1+Assumptions!$D$104)^(Z$23)</f>
        <v>0</v>
      </c>
      <c r="AA47" s="142">
        <f>Assumptions!$D$74*(1+Assumptions!$D$104)^(AA$23)</f>
        <v>0</v>
      </c>
      <c r="AB47" s="342"/>
      <c r="AC47" s="142">
        <f>Assumptions!$D$74*(1+Assumptions!$D$104)^(AC$23)</f>
        <v>0</v>
      </c>
      <c r="AD47" s="142">
        <f>Assumptions!$D$74*(1+Assumptions!$D$104)^(AD$23)</f>
        <v>0</v>
      </c>
      <c r="AE47" s="142">
        <f>Assumptions!$D$74*(1+Assumptions!$D$104)^(AE$23)</f>
        <v>0</v>
      </c>
      <c r="AF47" s="142">
        <f>Assumptions!$D$74*(1+Assumptions!$D$104)^(AF$23)</f>
        <v>0</v>
      </c>
      <c r="AG47" s="142">
        <f>Assumptions!$D$74*(1+Assumptions!$D$104)^(AG$23)</f>
        <v>0</v>
      </c>
      <c r="AH47" s="142">
        <f>Assumptions!$D$74*(1+Assumptions!$D$104)^(AH$23)</f>
        <v>0</v>
      </c>
      <c r="AI47" s="142">
        <f>Assumptions!$D$74*(1+Assumptions!$D$104)^(AI$23)</f>
        <v>0</v>
      </c>
      <c r="AJ47" s="142">
        <f>Assumptions!$D$74*(1+Assumptions!$D$104)^(AJ$23)</f>
        <v>0</v>
      </c>
      <c r="AK47" s="142">
        <f>Assumptions!$D$74*(1+Assumptions!$D$104)^(AK$23)</f>
        <v>0</v>
      </c>
      <c r="AL47" s="142">
        <f>Assumptions!$D$74*(1+Assumptions!$D$104)^(AL$23)</f>
        <v>0</v>
      </c>
      <c r="AM47" s="142">
        <f>Assumptions!$D$74*(1+Assumptions!$D$104)^(AM$23)</f>
        <v>0</v>
      </c>
      <c r="AN47" s="142">
        <f>Assumptions!$D$74*(1+Assumptions!$D$104)^(AN$23)</f>
        <v>0</v>
      </c>
      <c r="AO47" s="342"/>
      <c r="AP47" s="142">
        <f>Assumptions!$D$74*(1+Assumptions!$D$104)^(AP$23)</f>
        <v>0</v>
      </c>
      <c r="AQ47" s="142">
        <f>Assumptions!$D$74*(1+Assumptions!$D$104)^(AQ$23)</f>
        <v>0</v>
      </c>
      <c r="AR47" s="142">
        <f>Assumptions!$D$74*(1+Assumptions!$D$104)^(AR$23)</f>
        <v>0</v>
      </c>
      <c r="AS47" s="142">
        <f>Assumptions!$D$74*(1+Assumptions!$D$104)^(AS$23)</f>
        <v>0</v>
      </c>
      <c r="AT47" s="142">
        <f>Assumptions!$D$74*(1+Assumptions!$D$104)^(AT$23)</f>
        <v>0</v>
      </c>
      <c r="AU47" s="142">
        <f>Assumptions!$D$74*(1+Assumptions!$D$104)^(AU$23)</f>
        <v>0</v>
      </c>
      <c r="AV47" s="142">
        <f>Assumptions!$D$74*(1+Assumptions!$D$104)^(AV$23)</f>
        <v>0</v>
      </c>
      <c r="AW47" s="142">
        <f>Assumptions!$D$74*(1+Assumptions!$D$104)^(AW$23)</f>
        <v>0</v>
      </c>
      <c r="AX47" s="142">
        <f>Assumptions!$D$74*(1+Assumptions!$D$104)^(AX$23)</f>
        <v>0</v>
      </c>
      <c r="AY47" s="142">
        <f>Assumptions!$D$74*(1+Assumptions!$D$104)^(AY$23)</f>
        <v>0</v>
      </c>
      <c r="AZ47" s="142">
        <f>Assumptions!$D$74*(1+Assumptions!$D$104)^(AZ$23)</f>
        <v>0</v>
      </c>
      <c r="BA47" s="142">
        <f>Assumptions!$D$74*(1+Assumptions!$D$104)^(BA$23)</f>
        <v>0</v>
      </c>
      <c r="BB47" s="342"/>
      <c r="BC47" s="142">
        <f>Assumptions!$D$74*(1+Assumptions!$D$104)^(BC$23)</f>
        <v>0</v>
      </c>
      <c r="BD47" s="142">
        <f>Assumptions!$D$74*(1+Assumptions!$D$104)^(BD$23)</f>
        <v>0</v>
      </c>
      <c r="BE47" s="142">
        <f>Assumptions!$D$74*(1+Assumptions!$D$104)^(BE$23)</f>
        <v>0</v>
      </c>
      <c r="BF47" s="142">
        <f>Assumptions!$D$74*(1+Assumptions!$D$104)^(BF$23)</f>
        <v>0</v>
      </c>
      <c r="BG47" s="142">
        <f>Assumptions!$D$74*(1+Assumptions!$D$104)^(BG$23)</f>
        <v>0</v>
      </c>
      <c r="BH47" s="142">
        <f>Assumptions!$D$74*(1+Assumptions!$D$104)^(BH$23)</f>
        <v>0</v>
      </c>
      <c r="BI47" s="142">
        <f>Assumptions!$D$74*(1+Assumptions!$D$104)^(BI$23)</f>
        <v>0</v>
      </c>
      <c r="BJ47" s="142">
        <f>Assumptions!$D$74*(1+Assumptions!$D$104)^(BJ$23)</f>
        <v>0</v>
      </c>
      <c r="BK47" s="142">
        <f>Assumptions!$D$74*(1+Assumptions!$D$104)^(BK$23)</f>
        <v>0</v>
      </c>
      <c r="BL47" s="142">
        <f>Assumptions!$D$74*(1+Assumptions!$D$104)^(BL$23)</f>
        <v>0</v>
      </c>
      <c r="BM47" s="142">
        <f>Assumptions!$D$74*(1+Assumptions!$D$104)^(BM$23)</f>
        <v>0</v>
      </c>
      <c r="BN47" s="142">
        <f>Assumptions!$D$74*(1+Assumptions!$D$104)^(BN$23)</f>
        <v>0</v>
      </c>
      <c r="BO47" s="342"/>
      <c r="BP47" s="142">
        <f>Assumptions!$D$74*(1+Assumptions!$D$104)^(BP$23)</f>
        <v>0</v>
      </c>
      <c r="BQ47" s="142">
        <f>Assumptions!$D$74*(1+Assumptions!$D$104)^(BQ$23)</f>
        <v>0</v>
      </c>
      <c r="BR47" s="142">
        <f>Assumptions!$D$74*(1+Assumptions!$D$104)^(BR$23)</f>
        <v>0</v>
      </c>
      <c r="BS47" s="142">
        <f>Assumptions!$D$74*(1+Assumptions!$D$104)^(BS$23)</f>
        <v>0</v>
      </c>
      <c r="BT47" s="142">
        <f>Assumptions!$D$74*(1+Assumptions!$D$104)^(BT$23)</f>
        <v>0</v>
      </c>
      <c r="BU47" s="142">
        <f>Assumptions!$D$74*(1+Assumptions!$D$104)^(BU$23)</f>
        <v>0</v>
      </c>
      <c r="BV47" s="142">
        <f>Assumptions!$D$74*(1+Assumptions!$D$104)^(BV$23)</f>
        <v>0</v>
      </c>
      <c r="BW47" s="142">
        <f>Assumptions!$D$74*(1+Assumptions!$D$104)^(BW$23)</f>
        <v>0</v>
      </c>
      <c r="BX47" s="142">
        <f>Assumptions!$D$74*(1+Assumptions!$D$104)^(BX$23)</f>
        <v>0</v>
      </c>
      <c r="BY47" s="142">
        <f>Assumptions!$D$74*(1+Assumptions!$D$104)^(BY$23)</f>
        <v>0</v>
      </c>
      <c r="BZ47" s="142">
        <f>Assumptions!$D$74*(1+Assumptions!$D$104)^(BZ$23)</f>
        <v>0</v>
      </c>
      <c r="CA47" s="142">
        <f>Assumptions!$D$74*(1+Assumptions!$D$104)^(CA$23)</f>
        <v>0</v>
      </c>
      <c r="CB47" s="342"/>
      <c r="CC47" s="142">
        <f>Assumptions!$D$74*(1+Assumptions!$D$104)^(CC$23)</f>
        <v>0</v>
      </c>
      <c r="CD47" s="142">
        <f>Assumptions!$D$74*(1+Assumptions!$D$104)^(CD$23)</f>
        <v>0</v>
      </c>
      <c r="CE47" s="142">
        <f>Assumptions!$D$74*(1+Assumptions!$D$104)^(CE$23)</f>
        <v>0</v>
      </c>
      <c r="CF47" s="142">
        <f>Assumptions!$D$74*(1+Assumptions!$D$104)^(CF$23)</f>
        <v>0</v>
      </c>
      <c r="CG47" s="142">
        <f>Assumptions!$D$74*(1+Assumptions!$D$104)^(CG$23)</f>
        <v>0</v>
      </c>
      <c r="CH47" s="142">
        <f>Assumptions!$D$74*(1+Assumptions!$D$104)^(CH$23)</f>
        <v>0</v>
      </c>
      <c r="CI47" s="142">
        <f>Assumptions!$D$74*(1+Assumptions!$D$104)^(CI$23)</f>
        <v>0</v>
      </c>
      <c r="CJ47" s="142">
        <f>Assumptions!$D$74*(1+Assumptions!$D$104)^(CJ$23)</f>
        <v>0</v>
      </c>
      <c r="CK47" s="142">
        <f>Assumptions!$D$74*(1+Assumptions!$D$104)^(CK$23)</f>
        <v>0</v>
      </c>
      <c r="CL47" s="142">
        <f>Assumptions!$D$74*(1+Assumptions!$D$104)^(CL$23)</f>
        <v>0</v>
      </c>
      <c r="CM47" s="142">
        <f>Assumptions!$D$74*(1+Assumptions!$D$104)^(CM$23)</f>
        <v>0</v>
      </c>
      <c r="CN47" s="142">
        <f>Assumptions!$D$74*(1+Assumptions!$D$104)^(CN$23)</f>
        <v>0</v>
      </c>
      <c r="CO47" s="342"/>
      <c r="CP47" s="142">
        <f>Assumptions!$D$74*(1+Assumptions!$D$104)^(CP$23)</f>
        <v>0</v>
      </c>
      <c r="CQ47" s="142">
        <f>Assumptions!$D$74*(1+Assumptions!$D$104)^(CQ$23)</f>
        <v>0</v>
      </c>
      <c r="CR47" s="142">
        <f>Assumptions!$D$74*(1+Assumptions!$D$104)^(CR$23)</f>
        <v>0</v>
      </c>
      <c r="CS47" s="142">
        <f>Assumptions!$D$74*(1+Assumptions!$D$104)^(CS$23)</f>
        <v>0</v>
      </c>
      <c r="CT47" s="142">
        <f>Assumptions!$D$74*(1+Assumptions!$D$104)^(CT$23)</f>
        <v>0</v>
      </c>
      <c r="CU47" s="142">
        <f>Assumptions!$D$74*(1+Assumptions!$D$104)^(CU$23)</f>
        <v>0</v>
      </c>
      <c r="CV47" s="142">
        <f>Assumptions!$D$74*(1+Assumptions!$D$104)^(CV$23)</f>
        <v>0</v>
      </c>
      <c r="CW47" s="142">
        <f>Assumptions!$D$74*(1+Assumptions!$D$104)^(CW$23)</f>
        <v>0</v>
      </c>
      <c r="CX47" s="142">
        <f>Assumptions!$D$74*(1+Assumptions!$D$104)^(CX$23)</f>
        <v>0</v>
      </c>
      <c r="CY47" s="142">
        <f>Assumptions!$D$74*(1+Assumptions!$D$104)^(CY$23)</f>
        <v>0</v>
      </c>
      <c r="CZ47" s="142">
        <f>Assumptions!$D$74*(1+Assumptions!$D$104)^(CZ$23)</f>
        <v>0</v>
      </c>
      <c r="DA47" s="142">
        <f>Assumptions!$D$74*(1+Assumptions!$D$104)^(DA$23)</f>
        <v>0</v>
      </c>
      <c r="DB47" s="342"/>
    </row>
    <row r="48" spans="2:106" s="28" customFormat="1" outlineLevel="1">
      <c r="B48" s="149" t="str">
        <f t="shared" ref="B48:B49" si="137">B42</f>
        <v>PaaS Phase</v>
      </c>
      <c r="C48" s="142">
        <f>Assumptions!$E$74*(1+Assumptions!$D$104)^(C$24)</f>
        <v>0</v>
      </c>
      <c r="D48" s="142">
        <f>Assumptions!$E$74*(1+Assumptions!$D$104)^(D$24)</f>
        <v>0</v>
      </c>
      <c r="E48" s="142">
        <f>Assumptions!$E$74*(1+Assumptions!$D$104)^(E$24)</f>
        <v>0</v>
      </c>
      <c r="F48" s="142">
        <f>Assumptions!$E$74*(1+Assumptions!$D$104)^(F$24)</f>
        <v>0</v>
      </c>
      <c r="G48" s="142">
        <f>Assumptions!$E$74*(1+Assumptions!$D$104)^(G$24)</f>
        <v>0</v>
      </c>
      <c r="H48" s="142">
        <f>Assumptions!$E$74*(1+Assumptions!$D$104)^(H$24)</f>
        <v>0</v>
      </c>
      <c r="I48" s="142">
        <f>Assumptions!$E$74*(1+Assumptions!$D$104)^(I$24)</f>
        <v>0</v>
      </c>
      <c r="J48" s="142">
        <f>Assumptions!$E$74*(1+Assumptions!$D$104)^(J$24)</f>
        <v>0</v>
      </c>
      <c r="K48" s="142">
        <f>Assumptions!$E$74*(1+Assumptions!$D$104)^(K$24)</f>
        <v>0</v>
      </c>
      <c r="L48" s="142">
        <f>Assumptions!$E$74*(1+Assumptions!$D$104)^(L$24)</f>
        <v>0</v>
      </c>
      <c r="M48" s="142">
        <f>Assumptions!$E$74*(1+Assumptions!$D$104)^(M$24)</f>
        <v>0</v>
      </c>
      <c r="N48" s="142">
        <f>Assumptions!$E$74*(1+Assumptions!$D$104)^(N$24)</f>
        <v>0</v>
      </c>
      <c r="O48" s="342"/>
      <c r="P48" s="142">
        <f>Assumptions!$E$74*(1+Assumptions!$D$104)^(P$24)</f>
        <v>0</v>
      </c>
      <c r="Q48" s="142">
        <f>Assumptions!$E$74*(1+Assumptions!$D$104)^(Q$24)</f>
        <v>0</v>
      </c>
      <c r="R48" s="142">
        <f>Assumptions!$E$74*(1+Assumptions!$D$104)^(R$24)</f>
        <v>0</v>
      </c>
      <c r="S48" s="142">
        <f>Assumptions!$E$74*(1+Assumptions!$D$104)^(S$24)</f>
        <v>0</v>
      </c>
      <c r="T48" s="142">
        <f>Assumptions!$E$74*(1+Assumptions!$D$104)^(T$24)</f>
        <v>0</v>
      </c>
      <c r="U48" s="142">
        <f>Assumptions!$E$74*(1+Assumptions!$D$104)^(U$24)</f>
        <v>0</v>
      </c>
      <c r="V48" s="142">
        <f>Assumptions!$E$74*(1+Assumptions!$D$104)^(V$24)</f>
        <v>0</v>
      </c>
      <c r="W48" s="142">
        <f>Assumptions!$E$74*(1+Assumptions!$D$104)^(W$24)</f>
        <v>0</v>
      </c>
      <c r="X48" s="142">
        <f>Assumptions!$E$74*(1+Assumptions!$D$104)^(X$24)</f>
        <v>0</v>
      </c>
      <c r="Y48" s="142">
        <f>Assumptions!$E$74*(1+Assumptions!$D$104)^(Y$24)</f>
        <v>0</v>
      </c>
      <c r="Z48" s="142">
        <f>Assumptions!$E$74*(1+Assumptions!$D$104)^(Z$24)</f>
        <v>0</v>
      </c>
      <c r="AA48" s="142">
        <f>Assumptions!$E$74*(1+Assumptions!$D$104)^(AA$24)</f>
        <v>0</v>
      </c>
      <c r="AB48" s="342"/>
      <c r="AC48" s="142">
        <f>Assumptions!$E$74*(1+Assumptions!$D$104)^(AC$24)</f>
        <v>0</v>
      </c>
      <c r="AD48" s="142">
        <f>Assumptions!$E$74*(1+Assumptions!$D$104)^(AD$24)</f>
        <v>0</v>
      </c>
      <c r="AE48" s="142">
        <f>Assumptions!$E$74*(1+Assumptions!$D$104)^(AE$24)</f>
        <v>0</v>
      </c>
      <c r="AF48" s="142">
        <f>Assumptions!$E$74*(1+Assumptions!$D$104)^(AF$24)</f>
        <v>0</v>
      </c>
      <c r="AG48" s="142">
        <f>Assumptions!$E$74*(1+Assumptions!$D$104)^(AG$24)</f>
        <v>0</v>
      </c>
      <c r="AH48" s="142">
        <f>Assumptions!$E$74*(1+Assumptions!$D$104)^(AH$24)</f>
        <v>0</v>
      </c>
      <c r="AI48" s="142">
        <f>Assumptions!$E$74*(1+Assumptions!$D$104)^(AI$24)</f>
        <v>0</v>
      </c>
      <c r="AJ48" s="142">
        <f>Assumptions!$E$74*(1+Assumptions!$D$104)^(AJ$24)</f>
        <v>0</v>
      </c>
      <c r="AK48" s="142">
        <f>Assumptions!$E$74*(1+Assumptions!$D$104)^(AK$24)</f>
        <v>0</v>
      </c>
      <c r="AL48" s="142">
        <f>Assumptions!$E$74*(1+Assumptions!$D$104)^(AL$24)</f>
        <v>0</v>
      </c>
      <c r="AM48" s="142">
        <f>Assumptions!$E$74*(1+Assumptions!$D$104)^(AM$24)</f>
        <v>0</v>
      </c>
      <c r="AN48" s="142">
        <f>Assumptions!$E$74*(1+Assumptions!$D$104)^(AN$24)</f>
        <v>0</v>
      </c>
      <c r="AO48" s="342"/>
      <c r="AP48" s="142">
        <f>Assumptions!$E$74*(1+Assumptions!$D$104)^(AP$24)</f>
        <v>0</v>
      </c>
      <c r="AQ48" s="142">
        <f>Assumptions!$E$74*(1+Assumptions!$D$104)^(AQ$24)</f>
        <v>0</v>
      </c>
      <c r="AR48" s="142">
        <f>Assumptions!$E$74*(1+Assumptions!$D$104)^(AR$24)</f>
        <v>0</v>
      </c>
      <c r="AS48" s="142">
        <f>Assumptions!$E$74*(1+Assumptions!$D$104)^(AS$24)</f>
        <v>0</v>
      </c>
      <c r="AT48" s="142">
        <f>Assumptions!$E$74*(1+Assumptions!$D$104)^(AT$24)</f>
        <v>0</v>
      </c>
      <c r="AU48" s="142">
        <f>Assumptions!$E$74*(1+Assumptions!$D$104)^(AU$24)</f>
        <v>0</v>
      </c>
      <c r="AV48" s="142">
        <f>Assumptions!$E$74*(1+Assumptions!$D$104)^(AV$24)</f>
        <v>0</v>
      </c>
      <c r="AW48" s="142">
        <f>Assumptions!$E$74*(1+Assumptions!$D$104)^(AW$24)</f>
        <v>0</v>
      </c>
      <c r="AX48" s="142">
        <f>Assumptions!$E$74*(1+Assumptions!$D$104)^(AX$24)</f>
        <v>0</v>
      </c>
      <c r="AY48" s="142">
        <f>Assumptions!$E$74*(1+Assumptions!$D$104)^(AY$24)</f>
        <v>0</v>
      </c>
      <c r="AZ48" s="142">
        <f>Assumptions!$E$74*(1+Assumptions!$D$104)^(AZ$24)</f>
        <v>0</v>
      </c>
      <c r="BA48" s="142">
        <f>Assumptions!$E$74*(1+Assumptions!$D$104)^(BA$24)</f>
        <v>0</v>
      </c>
      <c r="BB48" s="342"/>
      <c r="BC48" s="142">
        <f>Assumptions!$E$74*(1+Assumptions!$D$104)^(BC$24)</f>
        <v>0</v>
      </c>
      <c r="BD48" s="142">
        <f>Assumptions!$E$74*(1+Assumptions!$D$104)^(BD$24)</f>
        <v>0</v>
      </c>
      <c r="BE48" s="142">
        <f>Assumptions!$E$74*(1+Assumptions!$D$104)^(BE$24)</f>
        <v>0</v>
      </c>
      <c r="BF48" s="142">
        <f>Assumptions!$E$74*(1+Assumptions!$D$104)^(BF$24)</f>
        <v>0</v>
      </c>
      <c r="BG48" s="142">
        <f>Assumptions!$E$74*(1+Assumptions!$D$104)^(BG$24)</f>
        <v>0</v>
      </c>
      <c r="BH48" s="142">
        <f>Assumptions!$E$74*(1+Assumptions!$D$104)^(BH$24)</f>
        <v>0</v>
      </c>
      <c r="BI48" s="142">
        <f>Assumptions!$E$74*(1+Assumptions!$D$104)^(BI$24)</f>
        <v>0</v>
      </c>
      <c r="BJ48" s="142">
        <f>Assumptions!$E$74*(1+Assumptions!$D$104)^(BJ$24)</f>
        <v>0</v>
      </c>
      <c r="BK48" s="142">
        <f>Assumptions!$E$74*(1+Assumptions!$D$104)^(BK$24)</f>
        <v>0</v>
      </c>
      <c r="BL48" s="142">
        <f>Assumptions!$E$74*(1+Assumptions!$D$104)^(BL$24)</f>
        <v>0</v>
      </c>
      <c r="BM48" s="142">
        <f>Assumptions!$E$74*(1+Assumptions!$D$104)^(BM$24)</f>
        <v>0</v>
      </c>
      <c r="BN48" s="142">
        <f>Assumptions!$E$74*(1+Assumptions!$D$104)^(BN$24)</f>
        <v>0</v>
      </c>
      <c r="BO48" s="342"/>
      <c r="BP48" s="142">
        <f>Assumptions!$E$74*(1+Assumptions!$D$104)^(BP$24)</f>
        <v>0</v>
      </c>
      <c r="BQ48" s="142">
        <f>Assumptions!$E$74*(1+Assumptions!$D$104)^(BQ$24)</f>
        <v>0</v>
      </c>
      <c r="BR48" s="142">
        <f>Assumptions!$E$74*(1+Assumptions!$D$104)^(BR$24)</f>
        <v>0</v>
      </c>
      <c r="BS48" s="142">
        <f>Assumptions!$E$74*(1+Assumptions!$D$104)^(BS$24)</f>
        <v>0</v>
      </c>
      <c r="BT48" s="142">
        <f>Assumptions!$E$74*(1+Assumptions!$D$104)^(BT$24)</f>
        <v>0</v>
      </c>
      <c r="BU48" s="142">
        <f>Assumptions!$E$74*(1+Assumptions!$D$104)^(BU$24)</f>
        <v>0</v>
      </c>
      <c r="BV48" s="142">
        <f>Assumptions!$E$74*(1+Assumptions!$D$104)^(BV$24)</f>
        <v>0</v>
      </c>
      <c r="BW48" s="142">
        <f>Assumptions!$E$74*(1+Assumptions!$D$104)^(BW$24)</f>
        <v>0</v>
      </c>
      <c r="BX48" s="142">
        <f>Assumptions!$E$74*(1+Assumptions!$D$104)^(BX$24)</f>
        <v>0</v>
      </c>
      <c r="BY48" s="142">
        <f>Assumptions!$E$74*(1+Assumptions!$D$104)^(BY$24)</f>
        <v>0</v>
      </c>
      <c r="BZ48" s="142">
        <f>Assumptions!$E$74*(1+Assumptions!$D$104)^(BZ$24)</f>
        <v>0</v>
      </c>
      <c r="CA48" s="142">
        <f>Assumptions!$E$74*(1+Assumptions!$D$104)^(CA$24)</f>
        <v>0</v>
      </c>
      <c r="CB48" s="342"/>
      <c r="CC48" s="142">
        <f>Assumptions!$E$74*(1+Assumptions!$D$104)^(CC$24)</f>
        <v>0</v>
      </c>
      <c r="CD48" s="142">
        <f>Assumptions!$E$74*(1+Assumptions!$D$104)^(CD$24)</f>
        <v>0</v>
      </c>
      <c r="CE48" s="142">
        <f>Assumptions!$E$74*(1+Assumptions!$D$104)^(CE$24)</f>
        <v>0</v>
      </c>
      <c r="CF48" s="142">
        <f>Assumptions!$E$74*(1+Assumptions!$D$104)^(CF$24)</f>
        <v>0</v>
      </c>
      <c r="CG48" s="142">
        <f>Assumptions!$E$74*(1+Assumptions!$D$104)^(CG$24)</f>
        <v>0</v>
      </c>
      <c r="CH48" s="142">
        <f>Assumptions!$E$74*(1+Assumptions!$D$104)^(CH$24)</f>
        <v>0</v>
      </c>
      <c r="CI48" s="142">
        <f>Assumptions!$E$74*(1+Assumptions!$D$104)^(CI$24)</f>
        <v>0</v>
      </c>
      <c r="CJ48" s="142">
        <f>Assumptions!$E$74*(1+Assumptions!$D$104)^(CJ$24)</f>
        <v>0</v>
      </c>
      <c r="CK48" s="142">
        <f>Assumptions!$E$74*(1+Assumptions!$D$104)^(CK$24)</f>
        <v>0</v>
      </c>
      <c r="CL48" s="142">
        <f>Assumptions!$E$74*(1+Assumptions!$D$104)^(CL$24)</f>
        <v>0</v>
      </c>
      <c r="CM48" s="142">
        <f>Assumptions!$E$74*(1+Assumptions!$D$104)^(CM$24)</f>
        <v>0</v>
      </c>
      <c r="CN48" s="142">
        <f>Assumptions!$E$74*(1+Assumptions!$D$104)^(CN$24)</f>
        <v>0</v>
      </c>
      <c r="CO48" s="342"/>
      <c r="CP48" s="142">
        <f>Assumptions!$E$74*(1+Assumptions!$D$104)^(CP$24)</f>
        <v>0</v>
      </c>
      <c r="CQ48" s="142">
        <f>Assumptions!$E$74*(1+Assumptions!$D$104)^(CQ$24)</f>
        <v>0</v>
      </c>
      <c r="CR48" s="142">
        <f>Assumptions!$E$74*(1+Assumptions!$D$104)^(CR$24)</f>
        <v>0</v>
      </c>
      <c r="CS48" s="142">
        <f>Assumptions!$E$74*(1+Assumptions!$D$104)^(CS$24)</f>
        <v>0</v>
      </c>
      <c r="CT48" s="142">
        <f>Assumptions!$E$74*(1+Assumptions!$D$104)^(CT$24)</f>
        <v>0</v>
      </c>
      <c r="CU48" s="142">
        <f>Assumptions!$E$74*(1+Assumptions!$D$104)^(CU$24)</f>
        <v>0</v>
      </c>
      <c r="CV48" s="142">
        <f>Assumptions!$E$74*(1+Assumptions!$D$104)^(CV$24)</f>
        <v>0</v>
      </c>
      <c r="CW48" s="142">
        <f>Assumptions!$E$74*(1+Assumptions!$D$104)^(CW$24)</f>
        <v>0</v>
      </c>
      <c r="CX48" s="142">
        <f>Assumptions!$E$74*(1+Assumptions!$D$104)^(CX$24)</f>
        <v>0</v>
      </c>
      <c r="CY48" s="142">
        <f>Assumptions!$E$74*(1+Assumptions!$D$104)^(CY$24)</f>
        <v>0</v>
      </c>
      <c r="CZ48" s="142">
        <f>Assumptions!$E$74*(1+Assumptions!$D$104)^(CZ$24)</f>
        <v>0</v>
      </c>
      <c r="DA48" s="142">
        <f>Assumptions!$E$74*(1+Assumptions!$D$104)^(DA$24)</f>
        <v>0</v>
      </c>
      <c r="DB48" s="342"/>
    </row>
    <row r="49" spans="2:106" s="28" customFormat="1" outlineLevel="1">
      <c r="B49" s="149" t="str">
        <f t="shared" si="137"/>
        <v>Baas Phase</v>
      </c>
      <c r="C49" s="142">
        <f>Assumptions!$F$74*(1+Assumptions!$D$104)^(C$25)</f>
        <v>0</v>
      </c>
      <c r="D49" s="142">
        <f>Assumptions!$F$74*(1+Assumptions!$D$104)^(D$25)</f>
        <v>0</v>
      </c>
      <c r="E49" s="142">
        <f>Assumptions!$F$74*(1+Assumptions!$D$104)^(E$25)</f>
        <v>0</v>
      </c>
      <c r="F49" s="142">
        <f>Assumptions!$F$74*(1+Assumptions!$D$104)^(F$25)</f>
        <v>0</v>
      </c>
      <c r="G49" s="142">
        <f>Assumptions!$F$74*(1+Assumptions!$D$104)^(G$25)</f>
        <v>0</v>
      </c>
      <c r="H49" s="142">
        <f>Assumptions!$F$74*(1+Assumptions!$D$104)^(H$25)</f>
        <v>0</v>
      </c>
      <c r="I49" s="142">
        <f>Assumptions!$F$74*(1+Assumptions!$D$104)^(I$25)</f>
        <v>0</v>
      </c>
      <c r="J49" s="142">
        <f>Assumptions!$F$74*(1+Assumptions!$D$104)^(J$25)</f>
        <v>0</v>
      </c>
      <c r="K49" s="142">
        <f>Assumptions!$F$74*(1+Assumptions!$D$104)^(K$25)</f>
        <v>0</v>
      </c>
      <c r="L49" s="142">
        <f>Assumptions!$F$74*(1+Assumptions!$D$104)^(L$25)</f>
        <v>0</v>
      </c>
      <c r="M49" s="142">
        <f>Assumptions!$F$74*(1+Assumptions!$D$104)^(M$25)</f>
        <v>0</v>
      </c>
      <c r="N49" s="142">
        <f>Assumptions!$F$74*(1+Assumptions!$D$104)^(N$25)</f>
        <v>0</v>
      </c>
      <c r="O49" s="342"/>
      <c r="P49" s="142">
        <f>Assumptions!$F$74*(1+Assumptions!$D$104)^(P$25)</f>
        <v>0</v>
      </c>
      <c r="Q49" s="142">
        <f>Assumptions!$F$74*(1+Assumptions!$D$104)^(Q$25)</f>
        <v>0</v>
      </c>
      <c r="R49" s="142">
        <f>Assumptions!$F$74*(1+Assumptions!$D$104)^(R$25)</f>
        <v>0</v>
      </c>
      <c r="S49" s="142">
        <f>Assumptions!$F$74*(1+Assumptions!$D$104)^(S$25)</f>
        <v>0</v>
      </c>
      <c r="T49" s="142">
        <f>Assumptions!$F$74*(1+Assumptions!$D$104)^(T$25)</f>
        <v>0</v>
      </c>
      <c r="U49" s="142">
        <f>Assumptions!$F$74*(1+Assumptions!$D$104)^(U$25)</f>
        <v>0</v>
      </c>
      <c r="V49" s="142">
        <f>Assumptions!$F$74*(1+Assumptions!$D$104)^(V$25)</f>
        <v>0</v>
      </c>
      <c r="W49" s="142">
        <f>Assumptions!$F$74*(1+Assumptions!$D$104)^(W$25)</f>
        <v>0</v>
      </c>
      <c r="X49" s="142">
        <f>Assumptions!$F$74*(1+Assumptions!$D$104)^(X$25)</f>
        <v>0</v>
      </c>
      <c r="Y49" s="142">
        <f>Assumptions!$F$74*(1+Assumptions!$D$104)^(Y$25)</f>
        <v>0</v>
      </c>
      <c r="Z49" s="142">
        <f>Assumptions!$F$74*(1+Assumptions!$D$104)^(Z$25)</f>
        <v>0</v>
      </c>
      <c r="AA49" s="142">
        <f>Assumptions!$F$74*(1+Assumptions!$D$104)^(AA$25)</f>
        <v>0</v>
      </c>
      <c r="AB49" s="342"/>
      <c r="AC49" s="142">
        <f>Assumptions!$F$74*(1+Assumptions!$D$104)^(AC$25)</f>
        <v>0</v>
      </c>
      <c r="AD49" s="142">
        <f>Assumptions!$F$74*(1+Assumptions!$D$104)^(AD$25)</f>
        <v>0</v>
      </c>
      <c r="AE49" s="142">
        <f>Assumptions!$F$74*(1+Assumptions!$D$104)^(AE$25)</f>
        <v>0</v>
      </c>
      <c r="AF49" s="142">
        <f>Assumptions!$F$74*(1+Assumptions!$D$104)^(AF$25)</f>
        <v>0</v>
      </c>
      <c r="AG49" s="142">
        <f>Assumptions!$F$74*(1+Assumptions!$D$104)^(AG$25)</f>
        <v>0</v>
      </c>
      <c r="AH49" s="142">
        <f>Assumptions!$F$74*(1+Assumptions!$D$104)^(AH$25)</f>
        <v>0</v>
      </c>
      <c r="AI49" s="142">
        <f>Assumptions!$F$74*(1+Assumptions!$D$104)^(AI$25)</f>
        <v>0</v>
      </c>
      <c r="AJ49" s="142">
        <f>Assumptions!$F$74*(1+Assumptions!$D$104)^(AJ$25)</f>
        <v>0</v>
      </c>
      <c r="AK49" s="142">
        <f>Assumptions!$F$74*(1+Assumptions!$D$104)^(AK$25)</f>
        <v>0</v>
      </c>
      <c r="AL49" s="142">
        <f>Assumptions!$F$74*(1+Assumptions!$D$104)^(AL$25)</f>
        <v>0</v>
      </c>
      <c r="AM49" s="142">
        <f>Assumptions!$F$74*(1+Assumptions!$D$104)^(AM$25)</f>
        <v>0</v>
      </c>
      <c r="AN49" s="142">
        <f>Assumptions!$F$74*(1+Assumptions!$D$104)^(AN$25)</f>
        <v>0</v>
      </c>
      <c r="AO49" s="342"/>
      <c r="AP49" s="142">
        <f>Assumptions!$F$74*(1+Assumptions!$D$104)^(AP$25)</f>
        <v>0</v>
      </c>
      <c r="AQ49" s="142">
        <f>Assumptions!$F$74*(1+Assumptions!$D$104)^(AQ$25)</f>
        <v>0</v>
      </c>
      <c r="AR49" s="142">
        <f>Assumptions!$F$74*(1+Assumptions!$D$104)^(AR$25)</f>
        <v>0</v>
      </c>
      <c r="AS49" s="142">
        <f>Assumptions!$F$74*(1+Assumptions!$D$104)^(AS$25)</f>
        <v>0</v>
      </c>
      <c r="AT49" s="142">
        <f>Assumptions!$F$74*(1+Assumptions!$D$104)^(AT$25)</f>
        <v>0</v>
      </c>
      <c r="AU49" s="142">
        <f>Assumptions!$F$74*(1+Assumptions!$D$104)^(AU$25)</f>
        <v>0</v>
      </c>
      <c r="AV49" s="142">
        <f>Assumptions!$F$74*(1+Assumptions!$D$104)^(AV$25)</f>
        <v>0</v>
      </c>
      <c r="AW49" s="142">
        <f>Assumptions!$F$74*(1+Assumptions!$D$104)^(AW$25)</f>
        <v>0</v>
      </c>
      <c r="AX49" s="142">
        <f>Assumptions!$F$74*(1+Assumptions!$D$104)^(AX$25)</f>
        <v>0</v>
      </c>
      <c r="AY49" s="142">
        <f>Assumptions!$F$74*(1+Assumptions!$D$104)^(AY$25)</f>
        <v>0</v>
      </c>
      <c r="AZ49" s="142">
        <f>Assumptions!$F$74*(1+Assumptions!$D$104)^(AZ$25)</f>
        <v>0</v>
      </c>
      <c r="BA49" s="142">
        <f>Assumptions!$F$74*(1+Assumptions!$D$104)^(BA$25)</f>
        <v>0</v>
      </c>
      <c r="BB49" s="342"/>
      <c r="BC49" s="142">
        <f>Assumptions!$F$74*(1+Assumptions!$D$104)^(BC$25)</f>
        <v>0</v>
      </c>
      <c r="BD49" s="142">
        <f>Assumptions!$F$74*(1+Assumptions!$D$104)^(BD$25)</f>
        <v>0</v>
      </c>
      <c r="BE49" s="142">
        <f>Assumptions!$F$74*(1+Assumptions!$D$104)^(BE$25)</f>
        <v>0</v>
      </c>
      <c r="BF49" s="142">
        <f>Assumptions!$F$74*(1+Assumptions!$D$104)^(BF$25)</f>
        <v>0</v>
      </c>
      <c r="BG49" s="142">
        <f>Assumptions!$F$74*(1+Assumptions!$D$104)^(BG$25)</f>
        <v>0</v>
      </c>
      <c r="BH49" s="142">
        <f>Assumptions!$F$74*(1+Assumptions!$D$104)^(BH$25)</f>
        <v>0</v>
      </c>
      <c r="BI49" s="142">
        <f>Assumptions!$F$74*(1+Assumptions!$D$104)^(BI$25)</f>
        <v>0</v>
      </c>
      <c r="BJ49" s="142">
        <f>Assumptions!$F$74*(1+Assumptions!$D$104)^(BJ$25)</f>
        <v>0</v>
      </c>
      <c r="BK49" s="142">
        <f>Assumptions!$F$74*(1+Assumptions!$D$104)^(BK$25)</f>
        <v>0</v>
      </c>
      <c r="BL49" s="142">
        <f>Assumptions!$F$74*(1+Assumptions!$D$104)^(BL$25)</f>
        <v>0</v>
      </c>
      <c r="BM49" s="142">
        <f>Assumptions!$F$74*(1+Assumptions!$D$104)^(BM$25)</f>
        <v>0</v>
      </c>
      <c r="BN49" s="142">
        <f>Assumptions!$F$74*(1+Assumptions!$D$104)^(BN$25)</f>
        <v>0</v>
      </c>
      <c r="BO49" s="342"/>
      <c r="BP49" s="142">
        <f>Assumptions!$F$74*(1+Assumptions!$D$104)^(BP$25)</f>
        <v>0</v>
      </c>
      <c r="BQ49" s="142">
        <f>Assumptions!$F$74*(1+Assumptions!$D$104)^(BQ$25)</f>
        <v>0</v>
      </c>
      <c r="BR49" s="142">
        <f>Assumptions!$F$74*(1+Assumptions!$D$104)^(BR$25)</f>
        <v>0</v>
      </c>
      <c r="BS49" s="142">
        <f>Assumptions!$F$74*(1+Assumptions!$D$104)^(BS$25)</f>
        <v>0</v>
      </c>
      <c r="BT49" s="142">
        <f>Assumptions!$F$74*(1+Assumptions!$D$104)^(BT$25)</f>
        <v>0</v>
      </c>
      <c r="BU49" s="142">
        <f>Assumptions!$F$74*(1+Assumptions!$D$104)^(BU$25)</f>
        <v>0</v>
      </c>
      <c r="BV49" s="142">
        <f>Assumptions!$F$74*(1+Assumptions!$D$104)^(BV$25)</f>
        <v>0</v>
      </c>
      <c r="BW49" s="142">
        <f>Assumptions!$F$74*(1+Assumptions!$D$104)^(BW$25)</f>
        <v>0</v>
      </c>
      <c r="BX49" s="142">
        <f>Assumptions!$F$74*(1+Assumptions!$D$104)^(BX$25)</f>
        <v>0</v>
      </c>
      <c r="BY49" s="142">
        <f>Assumptions!$F$74*(1+Assumptions!$D$104)^(BY$25)</f>
        <v>0</v>
      </c>
      <c r="BZ49" s="142">
        <f>Assumptions!$F$74*(1+Assumptions!$D$104)^(BZ$25)</f>
        <v>0</v>
      </c>
      <c r="CA49" s="142">
        <f>Assumptions!$F$74*(1+Assumptions!$D$104)^(CA$25)</f>
        <v>0</v>
      </c>
      <c r="CB49" s="342"/>
      <c r="CC49" s="142">
        <f>Assumptions!$F$74*(1+Assumptions!$D$104)^(CC$25)</f>
        <v>0</v>
      </c>
      <c r="CD49" s="142">
        <f>Assumptions!$F$74*(1+Assumptions!$D$104)^(CD$25)</f>
        <v>0</v>
      </c>
      <c r="CE49" s="142">
        <f>Assumptions!$F$74*(1+Assumptions!$D$104)^(CE$25)</f>
        <v>0</v>
      </c>
      <c r="CF49" s="142">
        <f>Assumptions!$F$74*(1+Assumptions!$D$104)^(CF$25)</f>
        <v>0</v>
      </c>
      <c r="CG49" s="142">
        <f>Assumptions!$F$74*(1+Assumptions!$D$104)^(CG$25)</f>
        <v>0</v>
      </c>
      <c r="CH49" s="142">
        <f>Assumptions!$F$74*(1+Assumptions!$D$104)^(CH$25)</f>
        <v>0</v>
      </c>
      <c r="CI49" s="142">
        <f>Assumptions!$F$74*(1+Assumptions!$D$104)^(CI$25)</f>
        <v>0</v>
      </c>
      <c r="CJ49" s="142">
        <f>Assumptions!$F$74*(1+Assumptions!$D$104)^(CJ$25)</f>
        <v>0</v>
      </c>
      <c r="CK49" s="142">
        <f>Assumptions!$F$74*(1+Assumptions!$D$104)^(CK$25)</f>
        <v>0</v>
      </c>
      <c r="CL49" s="142">
        <f>Assumptions!$F$74*(1+Assumptions!$D$104)^(CL$25)</f>
        <v>0</v>
      </c>
      <c r="CM49" s="142">
        <f>Assumptions!$F$74*(1+Assumptions!$D$104)^(CM$25)</f>
        <v>0</v>
      </c>
      <c r="CN49" s="142">
        <f>Assumptions!$F$74*(1+Assumptions!$D$104)^(CN$25)</f>
        <v>0</v>
      </c>
      <c r="CO49" s="342"/>
      <c r="CP49" s="142">
        <f>Assumptions!$F$74*(1+Assumptions!$D$104)^(CP$25)</f>
        <v>0</v>
      </c>
      <c r="CQ49" s="142">
        <f>Assumptions!$F$74*(1+Assumptions!$D$104)^(CQ$25)</f>
        <v>0</v>
      </c>
      <c r="CR49" s="142">
        <f>Assumptions!$F$74*(1+Assumptions!$D$104)^(CR$25)</f>
        <v>0</v>
      </c>
      <c r="CS49" s="142">
        <f>Assumptions!$F$74*(1+Assumptions!$D$104)^(CS$25)</f>
        <v>0</v>
      </c>
      <c r="CT49" s="142">
        <f>Assumptions!$F$74*(1+Assumptions!$D$104)^(CT$25)</f>
        <v>0</v>
      </c>
      <c r="CU49" s="142">
        <f>Assumptions!$F$74*(1+Assumptions!$D$104)^(CU$25)</f>
        <v>0</v>
      </c>
      <c r="CV49" s="142">
        <f>Assumptions!$F$74*(1+Assumptions!$D$104)^(CV$25)</f>
        <v>0</v>
      </c>
      <c r="CW49" s="142">
        <f>Assumptions!$F$74*(1+Assumptions!$D$104)^(CW$25)</f>
        <v>0</v>
      </c>
      <c r="CX49" s="142">
        <f>Assumptions!$F$74*(1+Assumptions!$D$104)^(CX$25)</f>
        <v>0</v>
      </c>
      <c r="CY49" s="142">
        <f>Assumptions!$F$74*(1+Assumptions!$D$104)^(CY$25)</f>
        <v>0</v>
      </c>
      <c r="CZ49" s="142">
        <f>Assumptions!$F$74*(1+Assumptions!$D$104)^(CZ$25)</f>
        <v>0</v>
      </c>
      <c r="DA49" s="142">
        <f>Assumptions!$F$74*(1+Assumptions!$D$104)^(DA$25)</f>
        <v>0</v>
      </c>
      <c r="DB49" s="342"/>
    </row>
    <row r="50" spans="2:106" s="28" customFormat="1" outlineLevel="1">
      <c r="B50" s="151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55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55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55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55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  <c r="BM50" s="143"/>
      <c r="BN50" s="143"/>
      <c r="BO50" s="155"/>
      <c r="BP50" s="143"/>
      <c r="BQ50" s="143"/>
      <c r="BR50" s="143"/>
      <c r="BS50" s="143"/>
      <c r="BT50" s="143"/>
      <c r="BU50" s="143"/>
      <c r="BV50" s="143"/>
      <c r="BW50" s="143"/>
      <c r="BX50" s="143"/>
      <c r="BY50" s="143"/>
      <c r="BZ50" s="143"/>
      <c r="CA50" s="143"/>
      <c r="CB50" s="155"/>
      <c r="CC50" s="143"/>
      <c r="CD50" s="143"/>
      <c r="CE50" s="143"/>
      <c r="CF50" s="143"/>
      <c r="CG50" s="143"/>
      <c r="CH50" s="143"/>
      <c r="CI50" s="143"/>
      <c r="CJ50" s="143"/>
      <c r="CK50" s="143"/>
      <c r="CL50" s="143"/>
      <c r="CM50" s="143"/>
      <c r="CN50" s="143"/>
      <c r="CO50" s="155"/>
      <c r="CP50" s="143"/>
      <c r="CQ50" s="143"/>
      <c r="CR50" s="143"/>
      <c r="CS50" s="143"/>
      <c r="CT50" s="143"/>
      <c r="CU50" s="143"/>
      <c r="CV50" s="143"/>
      <c r="CW50" s="143"/>
      <c r="CX50" s="143"/>
      <c r="CY50" s="143"/>
      <c r="CZ50" s="143"/>
      <c r="DA50" s="143"/>
      <c r="DB50" s="155"/>
    </row>
    <row r="51" spans="2:106" outlineLevel="1"/>
    <row r="52" spans="2:106" s="28" customFormat="1" outlineLevel="1">
      <c r="B52" s="212" t="str">
        <f>Assumptions!B75</f>
        <v>Other Opex 2</v>
      </c>
      <c r="C52" s="388"/>
      <c r="D52" s="388"/>
      <c r="E52" s="388"/>
      <c r="F52" s="388"/>
      <c r="G52" s="388"/>
      <c r="H52" s="388"/>
      <c r="I52" s="388"/>
      <c r="J52" s="388"/>
      <c r="K52" s="388"/>
      <c r="L52" s="388"/>
      <c r="M52" s="388"/>
      <c r="N52" s="388"/>
      <c r="O52" s="387"/>
      <c r="P52" s="388"/>
      <c r="Q52" s="388"/>
      <c r="R52" s="388"/>
      <c r="S52" s="388"/>
      <c r="T52" s="388"/>
      <c r="U52" s="388"/>
      <c r="V52" s="388"/>
      <c r="W52" s="388"/>
      <c r="X52" s="388"/>
      <c r="Y52" s="388"/>
      <c r="Z52" s="388"/>
      <c r="AA52" s="388"/>
      <c r="AB52" s="387"/>
      <c r="AC52" s="388"/>
      <c r="AD52" s="388"/>
      <c r="AE52" s="388"/>
      <c r="AF52" s="388"/>
      <c r="AG52" s="388"/>
      <c r="AH52" s="388"/>
      <c r="AI52" s="388"/>
      <c r="AJ52" s="388"/>
      <c r="AK52" s="388"/>
      <c r="AL52" s="388"/>
      <c r="AM52" s="388"/>
      <c r="AN52" s="388"/>
      <c r="AO52" s="387"/>
      <c r="AP52" s="388"/>
      <c r="AQ52" s="388"/>
      <c r="AR52" s="388"/>
      <c r="AS52" s="388"/>
      <c r="AT52" s="388"/>
      <c r="AU52" s="388"/>
      <c r="AV52" s="388"/>
      <c r="AW52" s="388"/>
      <c r="AX52" s="388"/>
      <c r="AY52" s="388"/>
      <c r="AZ52" s="388"/>
      <c r="BA52" s="388"/>
      <c r="BB52" s="387"/>
      <c r="BC52" s="388"/>
      <c r="BD52" s="388"/>
      <c r="BE52" s="388"/>
      <c r="BF52" s="388"/>
      <c r="BG52" s="388"/>
      <c r="BH52" s="388"/>
      <c r="BI52" s="388"/>
      <c r="BJ52" s="388"/>
      <c r="BK52" s="388"/>
      <c r="BL52" s="388"/>
      <c r="BM52" s="388"/>
      <c r="BN52" s="388"/>
      <c r="BO52" s="387"/>
      <c r="BP52" s="388"/>
      <c r="BQ52" s="388"/>
      <c r="BR52" s="388"/>
      <c r="BS52" s="388"/>
      <c r="BT52" s="388"/>
      <c r="BU52" s="388"/>
      <c r="BV52" s="388"/>
      <c r="BW52" s="388"/>
      <c r="BX52" s="388"/>
      <c r="BY52" s="388"/>
      <c r="BZ52" s="388"/>
      <c r="CA52" s="388"/>
      <c r="CB52" s="387"/>
      <c r="CC52" s="388"/>
      <c r="CD52" s="388"/>
      <c r="CE52" s="388"/>
      <c r="CF52" s="388"/>
      <c r="CG52" s="388"/>
      <c r="CH52" s="388"/>
      <c r="CI52" s="388"/>
      <c r="CJ52" s="388"/>
      <c r="CK52" s="388"/>
      <c r="CL52" s="388"/>
      <c r="CM52" s="388"/>
      <c r="CN52" s="388"/>
      <c r="CO52" s="387"/>
      <c r="CP52" s="388"/>
      <c r="CQ52" s="388"/>
      <c r="CR52" s="388"/>
      <c r="CS52" s="388"/>
      <c r="CT52" s="388"/>
      <c r="CU52" s="388"/>
      <c r="CV52" s="388"/>
      <c r="CW52" s="388"/>
      <c r="CX52" s="388"/>
      <c r="CY52" s="388"/>
      <c r="CZ52" s="388"/>
      <c r="DA52" s="388"/>
      <c r="DB52" s="387"/>
    </row>
    <row r="53" spans="2:106" s="28" customFormat="1" outlineLevel="1">
      <c r="B53" s="149" t="str">
        <f>B47</f>
        <v>SaaS Phase</v>
      </c>
      <c r="C53" s="142">
        <f>Assumptions!$D$75*(1+Assumptions!$D$104)^(C$23)</f>
        <v>0</v>
      </c>
      <c r="D53" s="142">
        <f>Assumptions!$D$75*(1+Assumptions!$D$104)^(D$23)</f>
        <v>0</v>
      </c>
      <c r="E53" s="142">
        <f>Assumptions!$D$75*(1+Assumptions!$D$104)^(E$23)</f>
        <v>0</v>
      </c>
      <c r="F53" s="142">
        <f>Assumptions!$D$75*(1+Assumptions!$D$104)^(F$23)</f>
        <v>0</v>
      </c>
      <c r="G53" s="142">
        <f>Assumptions!$D$75*(1+Assumptions!$D$104)^(G$23)</f>
        <v>0</v>
      </c>
      <c r="H53" s="142">
        <f>Assumptions!$D$75*(1+Assumptions!$D$104)^(H$23)</f>
        <v>0</v>
      </c>
      <c r="I53" s="142">
        <f>Assumptions!$D$75*(1+Assumptions!$D$104)^(I$23)</f>
        <v>0</v>
      </c>
      <c r="J53" s="142">
        <f>Assumptions!$D$75*(1+Assumptions!$D$104)^(J$23)</f>
        <v>0</v>
      </c>
      <c r="K53" s="142">
        <f>Assumptions!$D$75*(1+Assumptions!$D$104)^(K$23)</f>
        <v>0</v>
      </c>
      <c r="L53" s="142">
        <f>Assumptions!$D$75*(1+Assumptions!$D$104)^(L$23)</f>
        <v>0</v>
      </c>
      <c r="M53" s="142">
        <f>Assumptions!$D$75*(1+Assumptions!$D$104)^(M$23)</f>
        <v>0</v>
      </c>
      <c r="N53" s="142">
        <f>Assumptions!$D$75*(1+Assumptions!$D$104)^(N$23)</f>
        <v>0</v>
      </c>
      <c r="O53" s="342"/>
      <c r="P53" s="142">
        <f>Assumptions!$D$75*(1+Assumptions!$D$104)^(P$23)</f>
        <v>0</v>
      </c>
      <c r="Q53" s="142">
        <f>Assumptions!$D$75*(1+Assumptions!$D$104)^(Q$23)</f>
        <v>0</v>
      </c>
      <c r="R53" s="142">
        <f>Assumptions!$D$75*(1+Assumptions!$D$104)^(R$23)</f>
        <v>0</v>
      </c>
      <c r="S53" s="142">
        <f>Assumptions!$D$75*(1+Assumptions!$D$104)^(S$23)</f>
        <v>0</v>
      </c>
      <c r="T53" s="142">
        <f>Assumptions!$D$75*(1+Assumptions!$D$104)^(T$23)</f>
        <v>0</v>
      </c>
      <c r="U53" s="142">
        <f>Assumptions!$D$75*(1+Assumptions!$D$104)^(U$23)</f>
        <v>0</v>
      </c>
      <c r="V53" s="142">
        <f>Assumptions!$D$75*(1+Assumptions!$D$104)^(V$23)</f>
        <v>0</v>
      </c>
      <c r="W53" s="142">
        <f>Assumptions!$D$75*(1+Assumptions!$D$104)^(W$23)</f>
        <v>0</v>
      </c>
      <c r="X53" s="142">
        <f>Assumptions!$D$75*(1+Assumptions!$D$104)^(X$23)</f>
        <v>0</v>
      </c>
      <c r="Y53" s="142">
        <f>Assumptions!$D$75*(1+Assumptions!$D$104)^(Y$23)</f>
        <v>0</v>
      </c>
      <c r="Z53" s="142">
        <f>Assumptions!$D$75*(1+Assumptions!$D$104)^(Z$23)</f>
        <v>0</v>
      </c>
      <c r="AA53" s="142">
        <f>Assumptions!$D$75*(1+Assumptions!$D$104)^(AA$23)</f>
        <v>0</v>
      </c>
      <c r="AB53" s="342"/>
      <c r="AC53" s="142">
        <f>Assumptions!$D$75*(1+Assumptions!$D$104)^(AC$23)</f>
        <v>0</v>
      </c>
      <c r="AD53" s="142">
        <f>Assumptions!$D$75*(1+Assumptions!$D$104)^(AD$23)</f>
        <v>0</v>
      </c>
      <c r="AE53" s="142">
        <f>Assumptions!$D$75*(1+Assumptions!$D$104)^(AE$23)</f>
        <v>0</v>
      </c>
      <c r="AF53" s="142">
        <f>Assumptions!$D$75*(1+Assumptions!$D$104)^(AF$23)</f>
        <v>0</v>
      </c>
      <c r="AG53" s="142">
        <f>Assumptions!$D$75*(1+Assumptions!$D$104)^(AG$23)</f>
        <v>0</v>
      </c>
      <c r="AH53" s="142">
        <f>Assumptions!$D$75*(1+Assumptions!$D$104)^(AH$23)</f>
        <v>0</v>
      </c>
      <c r="AI53" s="142">
        <f>Assumptions!$D$75*(1+Assumptions!$D$104)^(AI$23)</f>
        <v>0</v>
      </c>
      <c r="AJ53" s="142">
        <f>Assumptions!$D$75*(1+Assumptions!$D$104)^(AJ$23)</f>
        <v>0</v>
      </c>
      <c r="AK53" s="142">
        <f>Assumptions!$D$75*(1+Assumptions!$D$104)^(AK$23)</f>
        <v>0</v>
      </c>
      <c r="AL53" s="142">
        <f>Assumptions!$D$75*(1+Assumptions!$D$104)^(AL$23)</f>
        <v>0</v>
      </c>
      <c r="AM53" s="142">
        <f>Assumptions!$D$75*(1+Assumptions!$D$104)^(AM$23)</f>
        <v>0</v>
      </c>
      <c r="AN53" s="142">
        <f>Assumptions!$D$75*(1+Assumptions!$D$104)^(AN$23)</f>
        <v>0</v>
      </c>
      <c r="AO53" s="342"/>
      <c r="AP53" s="142">
        <f>Assumptions!$D$75*(1+Assumptions!$D$104)^(AP$23)</f>
        <v>0</v>
      </c>
      <c r="AQ53" s="142">
        <f>Assumptions!$D$75*(1+Assumptions!$D$104)^(AQ$23)</f>
        <v>0</v>
      </c>
      <c r="AR53" s="142">
        <f>Assumptions!$D$75*(1+Assumptions!$D$104)^(AR$23)</f>
        <v>0</v>
      </c>
      <c r="AS53" s="142">
        <f>Assumptions!$D$75*(1+Assumptions!$D$104)^(AS$23)</f>
        <v>0</v>
      </c>
      <c r="AT53" s="142">
        <f>Assumptions!$D$75*(1+Assumptions!$D$104)^(AT$23)</f>
        <v>0</v>
      </c>
      <c r="AU53" s="142">
        <f>Assumptions!$D$75*(1+Assumptions!$D$104)^(AU$23)</f>
        <v>0</v>
      </c>
      <c r="AV53" s="142">
        <f>Assumptions!$D$75*(1+Assumptions!$D$104)^(AV$23)</f>
        <v>0</v>
      </c>
      <c r="AW53" s="142">
        <f>Assumptions!$D$75*(1+Assumptions!$D$104)^(AW$23)</f>
        <v>0</v>
      </c>
      <c r="AX53" s="142">
        <f>Assumptions!$D$75*(1+Assumptions!$D$104)^(AX$23)</f>
        <v>0</v>
      </c>
      <c r="AY53" s="142">
        <f>Assumptions!$D$75*(1+Assumptions!$D$104)^(AY$23)</f>
        <v>0</v>
      </c>
      <c r="AZ53" s="142">
        <f>Assumptions!$D$75*(1+Assumptions!$D$104)^(AZ$23)</f>
        <v>0</v>
      </c>
      <c r="BA53" s="142">
        <f>Assumptions!$D$75*(1+Assumptions!$D$104)^(BA$23)</f>
        <v>0</v>
      </c>
      <c r="BB53" s="342"/>
      <c r="BC53" s="142">
        <f>Assumptions!$D$75*(1+Assumptions!$D$104)^(BC$23)</f>
        <v>0</v>
      </c>
      <c r="BD53" s="142">
        <f>Assumptions!$D$75*(1+Assumptions!$D$104)^(BD$23)</f>
        <v>0</v>
      </c>
      <c r="BE53" s="142">
        <f>Assumptions!$D$75*(1+Assumptions!$D$104)^(BE$23)</f>
        <v>0</v>
      </c>
      <c r="BF53" s="142">
        <f>Assumptions!$D$75*(1+Assumptions!$D$104)^(BF$23)</f>
        <v>0</v>
      </c>
      <c r="BG53" s="142">
        <f>Assumptions!$D$75*(1+Assumptions!$D$104)^(BG$23)</f>
        <v>0</v>
      </c>
      <c r="BH53" s="142">
        <f>Assumptions!$D$75*(1+Assumptions!$D$104)^(BH$23)</f>
        <v>0</v>
      </c>
      <c r="BI53" s="142">
        <f>Assumptions!$D$75*(1+Assumptions!$D$104)^(BI$23)</f>
        <v>0</v>
      </c>
      <c r="BJ53" s="142">
        <f>Assumptions!$D$75*(1+Assumptions!$D$104)^(BJ$23)</f>
        <v>0</v>
      </c>
      <c r="BK53" s="142">
        <f>Assumptions!$D$75*(1+Assumptions!$D$104)^(BK$23)</f>
        <v>0</v>
      </c>
      <c r="BL53" s="142">
        <f>Assumptions!$D$75*(1+Assumptions!$D$104)^(BL$23)</f>
        <v>0</v>
      </c>
      <c r="BM53" s="142">
        <f>Assumptions!$D$75*(1+Assumptions!$D$104)^(BM$23)</f>
        <v>0</v>
      </c>
      <c r="BN53" s="142">
        <f>Assumptions!$D$75*(1+Assumptions!$D$104)^(BN$23)</f>
        <v>0</v>
      </c>
      <c r="BO53" s="342"/>
      <c r="BP53" s="142">
        <f>Assumptions!$D$75*(1+Assumptions!$D$104)^(BP$23)</f>
        <v>0</v>
      </c>
      <c r="BQ53" s="142">
        <f>Assumptions!$D$75*(1+Assumptions!$D$104)^(BQ$23)</f>
        <v>0</v>
      </c>
      <c r="BR53" s="142">
        <f>Assumptions!$D$75*(1+Assumptions!$D$104)^(BR$23)</f>
        <v>0</v>
      </c>
      <c r="BS53" s="142">
        <f>Assumptions!$D$75*(1+Assumptions!$D$104)^(BS$23)</f>
        <v>0</v>
      </c>
      <c r="BT53" s="142">
        <f>Assumptions!$D$75*(1+Assumptions!$D$104)^(BT$23)</f>
        <v>0</v>
      </c>
      <c r="BU53" s="142">
        <f>Assumptions!$D$75*(1+Assumptions!$D$104)^(BU$23)</f>
        <v>0</v>
      </c>
      <c r="BV53" s="142">
        <f>Assumptions!$D$75*(1+Assumptions!$D$104)^(BV$23)</f>
        <v>0</v>
      </c>
      <c r="BW53" s="142">
        <f>Assumptions!$D$75*(1+Assumptions!$D$104)^(BW$23)</f>
        <v>0</v>
      </c>
      <c r="BX53" s="142">
        <f>Assumptions!$D$75*(1+Assumptions!$D$104)^(BX$23)</f>
        <v>0</v>
      </c>
      <c r="BY53" s="142">
        <f>Assumptions!$D$75*(1+Assumptions!$D$104)^(BY$23)</f>
        <v>0</v>
      </c>
      <c r="BZ53" s="142">
        <f>Assumptions!$D$75*(1+Assumptions!$D$104)^(BZ$23)</f>
        <v>0</v>
      </c>
      <c r="CA53" s="142">
        <f>Assumptions!$D$75*(1+Assumptions!$D$104)^(CA$23)</f>
        <v>0</v>
      </c>
      <c r="CB53" s="342"/>
      <c r="CC53" s="142">
        <f>Assumptions!$D$75*(1+Assumptions!$D$104)^(CC$23)</f>
        <v>0</v>
      </c>
      <c r="CD53" s="142">
        <f>Assumptions!$D$75*(1+Assumptions!$D$104)^(CD$23)</f>
        <v>0</v>
      </c>
      <c r="CE53" s="142">
        <f>Assumptions!$D$75*(1+Assumptions!$D$104)^(CE$23)</f>
        <v>0</v>
      </c>
      <c r="CF53" s="142">
        <f>Assumptions!$D$75*(1+Assumptions!$D$104)^(CF$23)</f>
        <v>0</v>
      </c>
      <c r="CG53" s="142">
        <f>Assumptions!$D$75*(1+Assumptions!$D$104)^(CG$23)</f>
        <v>0</v>
      </c>
      <c r="CH53" s="142">
        <f>Assumptions!$D$75*(1+Assumptions!$D$104)^(CH$23)</f>
        <v>0</v>
      </c>
      <c r="CI53" s="142">
        <f>Assumptions!$D$75*(1+Assumptions!$D$104)^(CI$23)</f>
        <v>0</v>
      </c>
      <c r="CJ53" s="142">
        <f>Assumptions!$D$75*(1+Assumptions!$D$104)^(CJ$23)</f>
        <v>0</v>
      </c>
      <c r="CK53" s="142">
        <f>Assumptions!$D$75*(1+Assumptions!$D$104)^(CK$23)</f>
        <v>0</v>
      </c>
      <c r="CL53" s="142">
        <f>Assumptions!$D$75*(1+Assumptions!$D$104)^(CL$23)</f>
        <v>0</v>
      </c>
      <c r="CM53" s="142">
        <f>Assumptions!$D$75*(1+Assumptions!$D$104)^(CM$23)</f>
        <v>0</v>
      </c>
      <c r="CN53" s="142">
        <f>Assumptions!$D$75*(1+Assumptions!$D$104)^(CN$23)</f>
        <v>0</v>
      </c>
      <c r="CO53" s="342"/>
      <c r="CP53" s="142">
        <f>Assumptions!$D$75*(1+Assumptions!$D$104)^(CP$23)</f>
        <v>0</v>
      </c>
      <c r="CQ53" s="142">
        <f>Assumptions!$D$75*(1+Assumptions!$D$104)^(CQ$23)</f>
        <v>0</v>
      </c>
      <c r="CR53" s="142">
        <f>Assumptions!$D$75*(1+Assumptions!$D$104)^(CR$23)</f>
        <v>0</v>
      </c>
      <c r="CS53" s="142">
        <f>Assumptions!$D$75*(1+Assumptions!$D$104)^(CS$23)</f>
        <v>0</v>
      </c>
      <c r="CT53" s="142">
        <f>Assumptions!$D$75*(1+Assumptions!$D$104)^(CT$23)</f>
        <v>0</v>
      </c>
      <c r="CU53" s="142">
        <f>Assumptions!$D$75*(1+Assumptions!$D$104)^(CU$23)</f>
        <v>0</v>
      </c>
      <c r="CV53" s="142">
        <f>Assumptions!$D$75*(1+Assumptions!$D$104)^(CV$23)</f>
        <v>0</v>
      </c>
      <c r="CW53" s="142">
        <f>Assumptions!$D$75*(1+Assumptions!$D$104)^(CW$23)</f>
        <v>0</v>
      </c>
      <c r="CX53" s="142">
        <f>Assumptions!$D$75*(1+Assumptions!$D$104)^(CX$23)</f>
        <v>0</v>
      </c>
      <c r="CY53" s="142">
        <f>Assumptions!$D$75*(1+Assumptions!$D$104)^(CY$23)</f>
        <v>0</v>
      </c>
      <c r="CZ53" s="142">
        <f>Assumptions!$D$75*(1+Assumptions!$D$104)^(CZ$23)</f>
        <v>0</v>
      </c>
      <c r="DA53" s="142">
        <f>Assumptions!$D$75*(1+Assumptions!$D$104)^(DA$23)</f>
        <v>0</v>
      </c>
      <c r="DB53" s="342"/>
    </row>
    <row r="54" spans="2:106" s="28" customFormat="1" outlineLevel="1">
      <c r="B54" s="149" t="str">
        <f t="shared" ref="B54:B55" si="138">B48</f>
        <v>PaaS Phase</v>
      </c>
      <c r="C54" s="142">
        <f>Assumptions!$E$75*(1+Assumptions!$D$104)^(C$24)</f>
        <v>0</v>
      </c>
      <c r="D54" s="142">
        <f>Assumptions!$E$75*(1+Assumptions!$D$104)^(D$24)</f>
        <v>0</v>
      </c>
      <c r="E54" s="142">
        <f>Assumptions!$E$75*(1+Assumptions!$D$104)^(E$24)</f>
        <v>0</v>
      </c>
      <c r="F54" s="142">
        <f>Assumptions!$E$75*(1+Assumptions!$D$104)^(F$24)</f>
        <v>0</v>
      </c>
      <c r="G54" s="142">
        <f>Assumptions!$E$75*(1+Assumptions!$D$104)^(G$24)</f>
        <v>0</v>
      </c>
      <c r="H54" s="142">
        <f>Assumptions!$E$75*(1+Assumptions!$D$104)^(H$24)</f>
        <v>0</v>
      </c>
      <c r="I54" s="142">
        <f>Assumptions!$E$75*(1+Assumptions!$D$104)^(I$24)</f>
        <v>0</v>
      </c>
      <c r="J54" s="142">
        <f>Assumptions!$E$75*(1+Assumptions!$D$104)^(J$24)</f>
        <v>0</v>
      </c>
      <c r="K54" s="142">
        <f>Assumptions!$E$75*(1+Assumptions!$D$104)^(K$24)</f>
        <v>0</v>
      </c>
      <c r="L54" s="142">
        <f>Assumptions!$E$75*(1+Assumptions!$D$104)^(L$24)</f>
        <v>0</v>
      </c>
      <c r="M54" s="142">
        <f>Assumptions!$E$75*(1+Assumptions!$D$104)^(M$24)</f>
        <v>0</v>
      </c>
      <c r="N54" s="142">
        <f>Assumptions!$E$75*(1+Assumptions!$D$104)^(N$24)</f>
        <v>0</v>
      </c>
      <c r="O54" s="342"/>
      <c r="P54" s="142">
        <f>Assumptions!$E$75*(1+Assumptions!$D$104)^(P$24)</f>
        <v>0</v>
      </c>
      <c r="Q54" s="142">
        <f>Assumptions!$E$75*(1+Assumptions!$D$104)^(Q$24)</f>
        <v>0</v>
      </c>
      <c r="R54" s="142">
        <f>Assumptions!$E$75*(1+Assumptions!$D$104)^(R$24)</f>
        <v>0</v>
      </c>
      <c r="S54" s="142">
        <f>Assumptions!$E$75*(1+Assumptions!$D$104)^(S$24)</f>
        <v>0</v>
      </c>
      <c r="T54" s="142">
        <f>Assumptions!$E$75*(1+Assumptions!$D$104)^(T$24)</f>
        <v>0</v>
      </c>
      <c r="U54" s="142">
        <f>Assumptions!$E$75*(1+Assumptions!$D$104)^(U$24)</f>
        <v>0</v>
      </c>
      <c r="V54" s="142">
        <f>Assumptions!$E$75*(1+Assumptions!$D$104)^(V$24)</f>
        <v>0</v>
      </c>
      <c r="W54" s="142">
        <f>Assumptions!$E$75*(1+Assumptions!$D$104)^(W$24)</f>
        <v>0</v>
      </c>
      <c r="X54" s="142">
        <f>Assumptions!$E$75*(1+Assumptions!$D$104)^(X$24)</f>
        <v>0</v>
      </c>
      <c r="Y54" s="142">
        <f>Assumptions!$E$75*(1+Assumptions!$D$104)^(Y$24)</f>
        <v>0</v>
      </c>
      <c r="Z54" s="142">
        <f>Assumptions!$E$75*(1+Assumptions!$D$104)^(Z$24)</f>
        <v>0</v>
      </c>
      <c r="AA54" s="142">
        <f>Assumptions!$E$75*(1+Assumptions!$D$104)^(AA$24)</f>
        <v>0</v>
      </c>
      <c r="AB54" s="342"/>
      <c r="AC54" s="142">
        <f>Assumptions!$E$75*(1+Assumptions!$D$104)^(AC$24)</f>
        <v>0</v>
      </c>
      <c r="AD54" s="142">
        <f>Assumptions!$E$75*(1+Assumptions!$D$104)^(AD$24)</f>
        <v>0</v>
      </c>
      <c r="AE54" s="142">
        <f>Assumptions!$E$75*(1+Assumptions!$D$104)^(AE$24)</f>
        <v>0</v>
      </c>
      <c r="AF54" s="142">
        <f>Assumptions!$E$75*(1+Assumptions!$D$104)^(AF$24)</f>
        <v>0</v>
      </c>
      <c r="AG54" s="142">
        <f>Assumptions!$E$75*(1+Assumptions!$D$104)^(AG$24)</f>
        <v>0</v>
      </c>
      <c r="AH54" s="142">
        <f>Assumptions!$E$75*(1+Assumptions!$D$104)^(AH$24)</f>
        <v>0</v>
      </c>
      <c r="AI54" s="142">
        <f>Assumptions!$E$75*(1+Assumptions!$D$104)^(AI$24)</f>
        <v>0</v>
      </c>
      <c r="AJ54" s="142">
        <f>Assumptions!$E$75*(1+Assumptions!$D$104)^(AJ$24)</f>
        <v>0</v>
      </c>
      <c r="AK54" s="142">
        <f>Assumptions!$E$75*(1+Assumptions!$D$104)^(AK$24)</f>
        <v>0</v>
      </c>
      <c r="AL54" s="142">
        <f>Assumptions!$E$75*(1+Assumptions!$D$104)^(AL$24)</f>
        <v>0</v>
      </c>
      <c r="AM54" s="142">
        <f>Assumptions!$E$75*(1+Assumptions!$D$104)^(AM$24)</f>
        <v>0</v>
      </c>
      <c r="AN54" s="142">
        <f>Assumptions!$E$75*(1+Assumptions!$D$104)^(AN$24)</f>
        <v>0</v>
      </c>
      <c r="AO54" s="342"/>
      <c r="AP54" s="142">
        <f>Assumptions!$E$75*(1+Assumptions!$D$104)^(AP$24)</f>
        <v>0</v>
      </c>
      <c r="AQ54" s="142">
        <f>Assumptions!$E$75*(1+Assumptions!$D$104)^(AQ$24)</f>
        <v>0</v>
      </c>
      <c r="AR54" s="142">
        <f>Assumptions!$E$75*(1+Assumptions!$D$104)^(AR$24)</f>
        <v>0</v>
      </c>
      <c r="AS54" s="142">
        <f>Assumptions!$E$75*(1+Assumptions!$D$104)^(AS$24)</f>
        <v>0</v>
      </c>
      <c r="AT54" s="142">
        <f>Assumptions!$E$75*(1+Assumptions!$D$104)^(AT$24)</f>
        <v>0</v>
      </c>
      <c r="AU54" s="142">
        <f>Assumptions!$E$75*(1+Assumptions!$D$104)^(AU$24)</f>
        <v>0</v>
      </c>
      <c r="AV54" s="142">
        <f>Assumptions!$E$75*(1+Assumptions!$D$104)^(AV$24)</f>
        <v>0</v>
      </c>
      <c r="AW54" s="142">
        <f>Assumptions!$E$75*(1+Assumptions!$D$104)^(AW$24)</f>
        <v>0</v>
      </c>
      <c r="AX54" s="142">
        <f>Assumptions!$E$75*(1+Assumptions!$D$104)^(AX$24)</f>
        <v>0</v>
      </c>
      <c r="AY54" s="142">
        <f>Assumptions!$E$75*(1+Assumptions!$D$104)^(AY$24)</f>
        <v>0</v>
      </c>
      <c r="AZ54" s="142">
        <f>Assumptions!$E$75*(1+Assumptions!$D$104)^(AZ$24)</f>
        <v>0</v>
      </c>
      <c r="BA54" s="142">
        <f>Assumptions!$E$75*(1+Assumptions!$D$104)^(BA$24)</f>
        <v>0</v>
      </c>
      <c r="BB54" s="342"/>
      <c r="BC54" s="142">
        <f>Assumptions!$E$75*(1+Assumptions!$D$104)^(BC$24)</f>
        <v>0</v>
      </c>
      <c r="BD54" s="142">
        <f>Assumptions!$E$75*(1+Assumptions!$D$104)^(BD$24)</f>
        <v>0</v>
      </c>
      <c r="BE54" s="142">
        <f>Assumptions!$E$75*(1+Assumptions!$D$104)^(BE$24)</f>
        <v>0</v>
      </c>
      <c r="BF54" s="142">
        <f>Assumptions!$E$75*(1+Assumptions!$D$104)^(BF$24)</f>
        <v>0</v>
      </c>
      <c r="BG54" s="142">
        <f>Assumptions!$E$75*(1+Assumptions!$D$104)^(BG$24)</f>
        <v>0</v>
      </c>
      <c r="BH54" s="142">
        <f>Assumptions!$E$75*(1+Assumptions!$D$104)^(BH$24)</f>
        <v>0</v>
      </c>
      <c r="BI54" s="142">
        <f>Assumptions!$E$75*(1+Assumptions!$D$104)^(BI$24)</f>
        <v>0</v>
      </c>
      <c r="BJ54" s="142">
        <f>Assumptions!$E$75*(1+Assumptions!$D$104)^(BJ$24)</f>
        <v>0</v>
      </c>
      <c r="BK54" s="142">
        <f>Assumptions!$E$75*(1+Assumptions!$D$104)^(BK$24)</f>
        <v>0</v>
      </c>
      <c r="BL54" s="142">
        <f>Assumptions!$E$75*(1+Assumptions!$D$104)^(BL$24)</f>
        <v>0</v>
      </c>
      <c r="BM54" s="142">
        <f>Assumptions!$E$75*(1+Assumptions!$D$104)^(BM$24)</f>
        <v>0</v>
      </c>
      <c r="BN54" s="142">
        <f>Assumptions!$E$75*(1+Assumptions!$D$104)^(BN$24)</f>
        <v>0</v>
      </c>
      <c r="BO54" s="342"/>
      <c r="BP54" s="142">
        <f>Assumptions!$E$75*(1+Assumptions!$D$104)^(BP$24)</f>
        <v>0</v>
      </c>
      <c r="BQ54" s="142">
        <f>Assumptions!$E$75*(1+Assumptions!$D$104)^(BQ$24)</f>
        <v>0</v>
      </c>
      <c r="BR54" s="142">
        <f>Assumptions!$E$75*(1+Assumptions!$D$104)^(BR$24)</f>
        <v>0</v>
      </c>
      <c r="BS54" s="142">
        <f>Assumptions!$E$75*(1+Assumptions!$D$104)^(BS$24)</f>
        <v>0</v>
      </c>
      <c r="BT54" s="142">
        <f>Assumptions!$E$75*(1+Assumptions!$D$104)^(BT$24)</f>
        <v>0</v>
      </c>
      <c r="BU54" s="142">
        <f>Assumptions!$E$75*(1+Assumptions!$D$104)^(BU$24)</f>
        <v>0</v>
      </c>
      <c r="BV54" s="142">
        <f>Assumptions!$E$75*(1+Assumptions!$D$104)^(BV$24)</f>
        <v>0</v>
      </c>
      <c r="BW54" s="142">
        <f>Assumptions!$E$75*(1+Assumptions!$D$104)^(BW$24)</f>
        <v>0</v>
      </c>
      <c r="BX54" s="142">
        <f>Assumptions!$E$75*(1+Assumptions!$D$104)^(BX$24)</f>
        <v>0</v>
      </c>
      <c r="BY54" s="142">
        <f>Assumptions!$E$75*(1+Assumptions!$D$104)^(BY$24)</f>
        <v>0</v>
      </c>
      <c r="BZ54" s="142">
        <f>Assumptions!$E$75*(1+Assumptions!$D$104)^(BZ$24)</f>
        <v>0</v>
      </c>
      <c r="CA54" s="142">
        <f>Assumptions!$E$75*(1+Assumptions!$D$104)^(CA$24)</f>
        <v>0</v>
      </c>
      <c r="CB54" s="342"/>
      <c r="CC54" s="142">
        <f>Assumptions!$E$75*(1+Assumptions!$D$104)^(CC$24)</f>
        <v>0</v>
      </c>
      <c r="CD54" s="142">
        <f>Assumptions!$E$75*(1+Assumptions!$D$104)^(CD$24)</f>
        <v>0</v>
      </c>
      <c r="CE54" s="142">
        <f>Assumptions!$E$75*(1+Assumptions!$D$104)^(CE$24)</f>
        <v>0</v>
      </c>
      <c r="CF54" s="142">
        <f>Assumptions!$E$75*(1+Assumptions!$D$104)^(CF$24)</f>
        <v>0</v>
      </c>
      <c r="CG54" s="142">
        <f>Assumptions!$E$75*(1+Assumptions!$D$104)^(CG$24)</f>
        <v>0</v>
      </c>
      <c r="CH54" s="142">
        <f>Assumptions!$E$75*(1+Assumptions!$D$104)^(CH$24)</f>
        <v>0</v>
      </c>
      <c r="CI54" s="142">
        <f>Assumptions!$E$75*(1+Assumptions!$D$104)^(CI$24)</f>
        <v>0</v>
      </c>
      <c r="CJ54" s="142">
        <f>Assumptions!$E$75*(1+Assumptions!$D$104)^(CJ$24)</f>
        <v>0</v>
      </c>
      <c r="CK54" s="142">
        <f>Assumptions!$E$75*(1+Assumptions!$D$104)^(CK$24)</f>
        <v>0</v>
      </c>
      <c r="CL54" s="142">
        <f>Assumptions!$E$75*(1+Assumptions!$D$104)^(CL$24)</f>
        <v>0</v>
      </c>
      <c r="CM54" s="142">
        <f>Assumptions!$E$75*(1+Assumptions!$D$104)^(CM$24)</f>
        <v>0</v>
      </c>
      <c r="CN54" s="142">
        <f>Assumptions!$E$75*(1+Assumptions!$D$104)^(CN$24)</f>
        <v>0</v>
      </c>
      <c r="CO54" s="342"/>
      <c r="CP54" s="142">
        <f>Assumptions!$E$75*(1+Assumptions!$D$104)^(CP$24)</f>
        <v>0</v>
      </c>
      <c r="CQ54" s="142">
        <f>Assumptions!$E$75*(1+Assumptions!$D$104)^(CQ$24)</f>
        <v>0</v>
      </c>
      <c r="CR54" s="142">
        <f>Assumptions!$E$75*(1+Assumptions!$D$104)^(CR$24)</f>
        <v>0</v>
      </c>
      <c r="CS54" s="142">
        <f>Assumptions!$E$75*(1+Assumptions!$D$104)^(CS$24)</f>
        <v>0</v>
      </c>
      <c r="CT54" s="142">
        <f>Assumptions!$E$75*(1+Assumptions!$D$104)^(CT$24)</f>
        <v>0</v>
      </c>
      <c r="CU54" s="142">
        <f>Assumptions!$E$75*(1+Assumptions!$D$104)^(CU$24)</f>
        <v>0</v>
      </c>
      <c r="CV54" s="142">
        <f>Assumptions!$E$75*(1+Assumptions!$D$104)^(CV$24)</f>
        <v>0</v>
      </c>
      <c r="CW54" s="142">
        <f>Assumptions!$E$75*(1+Assumptions!$D$104)^(CW$24)</f>
        <v>0</v>
      </c>
      <c r="CX54" s="142">
        <f>Assumptions!$E$75*(1+Assumptions!$D$104)^(CX$24)</f>
        <v>0</v>
      </c>
      <c r="CY54" s="142">
        <f>Assumptions!$E$75*(1+Assumptions!$D$104)^(CY$24)</f>
        <v>0</v>
      </c>
      <c r="CZ54" s="142">
        <f>Assumptions!$E$75*(1+Assumptions!$D$104)^(CZ$24)</f>
        <v>0</v>
      </c>
      <c r="DA54" s="142">
        <f>Assumptions!$E$75*(1+Assumptions!$D$104)^(DA$24)</f>
        <v>0</v>
      </c>
      <c r="DB54" s="342"/>
    </row>
    <row r="55" spans="2:106" s="28" customFormat="1" outlineLevel="1">
      <c r="B55" s="149" t="str">
        <f t="shared" si="138"/>
        <v>Baas Phase</v>
      </c>
      <c r="C55" s="142">
        <f>Assumptions!$F$75*(1+Assumptions!$D$104)^(C$25)</f>
        <v>0</v>
      </c>
      <c r="D55" s="142">
        <f>Assumptions!$F$75*(1+Assumptions!$D$104)^(D$25)</f>
        <v>0</v>
      </c>
      <c r="E55" s="142">
        <f>Assumptions!$F$75*(1+Assumptions!$D$104)^(E$25)</f>
        <v>0</v>
      </c>
      <c r="F55" s="142">
        <f>Assumptions!$F$75*(1+Assumptions!$D$104)^(F$25)</f>
        <v>0</v>
      </c>
      <c r="G55" s="142">
        <f>Assumptions!$F$75*(1+Assumptions!$D$104)^(G$25)</f>
        <v>0</v>
      </c>
      <c r="H55" s="142">
        <f>Assumptions!$F$75*(1+Assumptions!$D$104)^(H$25)</f>
        <v>0</v>
      </c>
      <c r="I55" s="142">
        <f>Assumptions!$F$75*(1+Assumptions!$D$104)^(I$25)</f>
        <v>0</v>
      </c>
      <c r="J55" s="142">
        <f>Assumptions!$F$75*(1+Assumptions!$D$104)^(J$25)</f>
        <v>0</v>
      </c>
      <c r="K55" s="142">
        <f>Assumptions!$F$75*(1+Assumptions!$D$104)^(K$25)</f>
        <v>0</v>
      </c>
      <c r="L55" s="142">
        <f>Assumptions!$F$75*(1+Assumptions!$D$104)^(L$25)</f>
        <v>0</v>
      </c>
      <c r="M55" s="142">
        <f>Assumptions!$F$75*(1+Assumptions!$D$104)^(M$25)</f>
        <v>0</v>
      </c>
      <c r="N55" s="142">
        <f>Assumptions!$F$75*(1+Assumptions!$D$104)^(N$25)</f>
        <v>0</v>
      </c>
      <c r="O55" s="342"/>
      <c r="P55" s="142">
        <f>Assumptions!$F$75*(1+Assumptions!$D$104)^(P$25)</f>
        <v>0</v>
      </c>
      <c r="Q55" s="142">
        <f>Assumptions!$F$75*(1+Assumptions!$D$104)^(Q$25)</f>
        <v>0</v>
      </c>
      <c r="R55" s="142">
        <f>Assumptions!$F$75*(1+Assumptions!$D$104)^(R$25)</f>
        <v>0</v>
      </c>
      <c r="S55" s="142">
        <f>Assumptions!$F$75*(1+Assumptions!$D$104)^(S$25)</f>
        <v>0</v>
      </c>
      <c r="T55" s="142">
        <f>Assumptions!$F$75*(1+Assumptions!$D$104)^(T$25)</f>
        <v>0</v>
      </c>
      <c r="U55" s="142">
        <f>Assumptions!$F$75*(1+Assumptions!$D$104)^(U$25)</f>
        <v>0</v>
      </c>
      <c r="V55" s="142">
        <f>Assumptions!$F$75*(1+Assumptions!$D$104)^(V$25)</f>
        <v>0</v>
      </c>
      <c r="W55" s="142">
        <f>Assumptions!$F$75*(1+Assumptions!$D$104)^(W$25)</f>
        <v>0</v>
      </c>
      <c r="X55" s="142">
        <f>Assumptions!$F$75*(1+Assumptions!$D$104)^(X$25)</f>
        <v>0</v>
      </c>
      <c r="Y55" s="142">
        <f>Assumptions!$F$75*(1+Assumptions!$D$104)^(Y$25)</f>
        <v>0</v>
      </c>
      <c r="Z55" s="142">
        <f>Assumptions!$F$75*(1+Assumptions!$D$104)^(Z$25)</f>
        <v>0</v>
      </c>
      <c r="AA55" s="142">
        <f>Assumptions!$F$75*(1+Assumptions!$D$104)^(AA$25)</f>
        <v>0</v>
      </c>
      <c r="AB55" s="342"/>
      <c r="AC55" s="142">
        <f>Assumptions!$F$75*(1+Assumptions!$D$104)^(AC$25)</f>
        <v>0</v>
      </c>
      <c r="AD55" s="142">
        <f>Assumptions!$F$75*(1+Assumptions!$D$104)^(AD$25)</f>
        <v>0</v>
      </c>
      <c r="AE55" s="142">
        <f>Assumptions!$F$75*(1+Assumptions!$D$104)^(AE$25)</f>
        <v>0</v>
      </c>
      <c r="AF55" s="142">
        <f>Assumptions!$F$75*(1+Assumptions!$D$104)^(AF$25)</f>
        <v>0</v>
      </c>
      <c r="AG55" s="142">
        <f>Assumptions!$F$75*(1+Assumptions!$D$104)^(AG$25)</f>
        <v>0</v>
      </c>
      <c r="AH55" s="142">
        <f>Assumptions!$F$75*(1+Assumptions!$D$104)^(AH$25)</f>
        <v>0</v>
      </c>
      <c r="AI55" s="142">
        <f>Assumptions!$F$75*(1+Assumptions!$D$104)^(AI$25)</f>
        <v>0</v>
      </c>
      <c r="AJ55" s="142">
        <f>Assumptions!$F$75*(1+Assumptions!$D$104)^(AJ$25)</f>
        <v>0</v>
      </c>
      <c r="AK55" s="142">
        <f>Assumptions!$F$75*(1+Assumptions!$D$104)^(AK$25)</f>
        <v>0</v>
      </c>
      <c r="AL55" s="142">
        <f>Assumptions!$F$75*(1+Assumptions!$D$104)^(AL$25)</f>
        <v>0</v>
      </c>
      <c r="AM55" s="142">
        <f>Assumptions!$F$75*(1+Assumptions!$D$104)^(AM$25)</f>
        <v>0</v>
      </c>
      <c r="AN55" s="142">
        <f>Assumptions!$F$75*(1+Assumptions!$D$104)^(AN$25)</f>
        <v>0</v>
      </c>
      <c r="AO55" s="342"/>
      <c r="AP55" s="142">
        <f>Assumptions!$F$75*(1+Assumptions!$D$104)^(AP$25)</f>
        <v>0</v>
      </c>
      <c r="AQ55" s="142">
        <f>Assumptions!$F$75*(1+Assumptions!$D$104)^(AQ$25)</f>
        <v>0</v>
      </c>
      <c r="AR55" s="142">
        <f>Assumptions!$F$75*(1+Assumptions!$D$104)^(AR$25)</f>
        <v>0</v>
      </c>
      <c r="AS55" s="142">
        <f>Assumptions!$F$75*(1+Assumptions!$D$104)^(AS$25)</f>
        <v>0</v>
      </c>
      <c r="AT55" s="142">
        <f>Assumptions!$F$75*(1+Assumptions!$D$104)^(AT$25)</f>
        <v>0</v>
      </c>
      <c r="AU55" s="142">
        <f>Assumptions!$F$75*(1+Assumptions!$D$104)^(AU$25)</f>
        <v>0</v>
      </c>
      <c r="AV55" s="142">
        <f>Assumptions!$F$75*(1+Assumptions!$D$104)^(AV$25)</f>
        <v>0</v>
      </c>
      <c r="AW55" s="142">
        <f>Assumptions!$F$75*(1+Assumptions!$D$104)^(AW$25)</f>
        <v>0</v>
      </c>
      <c r="AX55" s="142">
        <f>Assumptions!$F$75*(1+Assumptions!$D$104)^(AX$25)</f>
        <v>0</v>
      </c>
      <c r="AY55" s="142">
        <f>Assumptions!$F$75*(1+Assumptions!$D$104)^(AY$25)</f>
        <v>0</v>
      </c>
      <c r="AZ55" s="142">
        <f>Assumptions!$F$75*(1+Assumptions!$D$104)^(AZ$25)</f>
        <v>0</v>
      </c>
      <c r="BA55" s="142">
        <f>Assumptions!$F$75*(1+Assumptions!$D$104)^(BA$25)</f>
        <v>0</v>
      </c>
      <c r="BB55" s="342"/>
      <c r="BC55" s="142">
        <f>Assumptions!$F$75*(1+Assumptions!$D$104)^(BC$25)</f>
        <v>0</v>
      </c>
      <c r="BD55" s="142">
        <f>Assumptions!$F$75*(1+Assumptions!$D$104)^(BD$25)</f>
        <v>0</v>
      </c>
      <c r="BE55" s="142">
        <f>Assumptions!$F$75*(1+Assumptions!$D$104)^(BE$25)</f>
        <v>0</v>
      </c>
      <c r="BF55" s="142">
        <f>Assumptions!$F$75*(1+Assumptions!$D$104)^(BF$25)</f>
        <v>0</v>
      </c>
      <c r="BG55" s="142">
        <f>Assumptions!$F$75*(1+Assumptions!$D$104)^(BG$25)</f>
        <v>0</v>
      </c>
      <c r="BH55" s="142">
        <f>Assumptions!$F$75*(1+Assumptions!$D$104)^(BH$25)</f>
        <v>0</v>
      </c>
      <c r="BI55" s="142">
        <f>Assumptions!$F$75*(1+Assumptions!$D$104)^(BI$25)</f>
        <v>0</v>
      </c>
      <c r="BJ55" s="142">
        <f>Assumptions!$F$75*(1+Assumptions!$D$104)^(BJ$25)</f>
        <v>0</v>
      </c>
      <c r="BK55" s="142">
        <f>Assumptions!$F$75*(1+Assumptions!$D$104)^(BK$25)</f>
        <v>0</v>
      </c>
      <c r="BL55" s="142">
        <f>Assumptions!$F$75*(1+Assumptions!$D$104)^(BL$25)</f>
        <v>0</v>
      </c>
      <c r="BM55" s="142">
        <f>Assumptions!$F$75*(1+Assumptions!$D$104)^(BM$25)</f>
        <v>0</v>
      </c>
      <c r="BN55" s="142">
        <f>Assumptions!$F$75*(1+Assumptions!$D$104)^(BN$25)</f>
        <v>0</v>
      </c>
      <c r="BO55" s="342"/>
      <c r="BP55" s="142">
        <f>Assumptions!$F$75*(1+Assumptions!$D$104)^(BP$25)</f>
        <v>0</v>
      </c>
      <c r="BQ55" s="142">
        <f>Assumptions!$F$75*(1+Assumptions!$D$104)^(BQ$25)</f>
        <v>0</v>
      </c>
      <c r="BR55" s="142">
        <f>Assumptions!$F$75*(1+Assumptions!$D$104)^(BR$25)</f>
        <v>0</v>
      </c>
      <c r="BS55" s="142">
        <f>Assumptions!$F$75*(1+Assumptions!$D$104)^(BS$25)</f>
        <v>0</v>
      </c>
      <c r="BT55" s="142">
        <f>Assumptions!$F$75*(1+Assumptions!$D$104)^(BT$25)</f>
        <v>0</v>
      </c>
      <c r="BU55" s="142">
        <f>Assumptions!$F$75*(1+Assumptions!$D$104)^(BU$25)</f>
        <v>0</v>
      </c>
      <c r="BV55" s="142">
        <f>Assumptions!$F$75*(1+Assumptions!$D$104)^(BV$25)</f>
        <v>0</v>
      </c>
      <c r="BW55" s="142">
        <f>Assumptions!$F$75*(1+Assumptions!$D$104)^(BW$25)</f>
        <v>0</v>
      </c>
      <c r="BX55" s="142">
        <f>Assumptions!$F$75*(1+Assumptions!$D$104)^(BX$25)</f>
        <v>0</v>
      </c>
      <c r="BY55" s="142">
        <f>Assumptions!$F$75*(1+Assumptions!$D$104)^(BY$25)</f>
        <v>0</v>
      </c>
      <c r="BZ55" s="142">
        <f>Assumptions!$F$75*(1+Assumptions!$D$104)^(BZ$25)</f>
        <v>0</v>
      </c>
      <c r="CA55" s="142">
        <f>Assumptions!$F$75*(1+Assumptions!$D$104)^(CA$25)</f>
        <v>0</v>
      </c>
      <c r="CB55" s="342"/>
      <c r="CC55" s="142">
        <f>Assumptions!$F$75*(1+Assumptions!$D$104)^(CC$25)</f>
        <v>0</v>
      </c>
      <c r="CD55" s="142">
        <f>Assumptions!$F$75*(1+Assumptions!$D$104)^(CD$25)</f>
        <v>0</v>
      </c>
      <c r="CE55" s="142">
        <f>Assumptions!$F$75*(1+Assumptions!$D$104)^(CE$25)</f>
        <v>0</v>
      </c>
      <c r="CF55" s="142">
        <f>Assumptions!$F$75*(1+Assumptions!$D$104)^(CF$25)</f>
        <v>0</v>
      </c>
      <c r="CG55" s="142">
        <f>Assumptions!$F$75*(1+Assumptions!$D$104)^(CG$25)</f>
        <v>0</v>
      </c>
      <c r="CH55" s="142">
        <f>Assumptions!$F$75*(1+Assumptions!$D$104)^(CH$25)</f>
        <v>0</v>
      </c>
      <c r="CI55" s="142">
        <f>Assumptions!$F$75*(1+Assumptions!$D$104)^(CI$25)</f>
        <v>0</v>
      </c>
      <c r="CJ55" s="142">
        <f>Assumptions!$F$75*(1+Assumptions!$D$104)^(CJ$25)</f>
        <v>0</v>
      </c>
      <c r="CK55" s="142">
        <f>Assumptions!$F$75*(1+Assumptions!$D$104)^(CK$25)</f>
        <v>0</v>
      </c>
      <c r="CL55" s="142">
        <f>Assumptions!$F$75*(1+Assumptions!$D$104)^(CL$25)</f>
        <v>0</v>
      </c>
      <c r="CM55" s="142">
        <f>Assumptions!$F$75*(1+Assumptions!$D$104)^(CM$25)</f>
        <v>0</v>
      </c>
      <c r="CN55" s="142">
        <f>Assumptions!$F$75*(1+Assumptions!$D$104)^(CN$25)</f>
        <v>0</v>
      </c>
      <c r="CO55" s="342"/>
      <c r="CP55" s="142">
        <f>Assumptions!$F$75*(1+Assumptions!$D$104)^(CP$25)</f>
        <v>0</v>
      </c>
      <c r="CQ55" s="142">
        <f>Assumptions!$F$75*(1+Assumptions!$D$104)^(CQ$25)</f>
        <v>0</v>
      </c>
      <c r="CR55" s="142">
        <f>Assumptions!$F$75*(1+Assumptions!$D$104)^(CR$25)</f>
        <v>0</v>
      </c>
      <c r="CS55" s="142">
        <f>Assumptions!$F$75*(1+Assumptions!$D$104)^(CS$25)</f>
        <v>0</v>
      </c>
      <c r="CT55" s="142">
        <f>Assumptions!$F$75*(1+Assumptions!$D$104)^(CT$25)</f>
        <v>0</v>
      </c>
      <c r="CU55" s="142">
        <f>Assumptions!$F$75*(1+Assumptions!$D$104)^(CU$25)</f>
        <v>0</v>
      </c>
      <c r="CV55" s="142">
        <f>Assumptions!$F$75*(1+Assumptions!$D$104)^(CV$25)</f>
        <v>0</v>
      </c>
      <c r="CW55" s="142">
        <f>Assumptions!$F$75*(1+Assumptions!$D$104)^(CW$25)</f>
        <v>0</v>
      </c>
      <c r="CX55" s="142">
        <f>Assumptions!$F$75*(1+Assumptions!$D$104)^(CX$25)</f>
        <v>0</v>
      </c>
      <c r="CY55" s="142">
        <f>Assumptions!$F$75*(1+Assumptions!$D$104)^(CY$25)</f>
        <v>0</v>
      </c>
      <c r="CZ55" s="142">
        <f>Assumptions!$F$75*(1+Assumptions!$D$104)^(CZ$25)</f>
        <v>0</v>
      </c>
      <c r="DA55" s="142">
        <f>Assumptions!$F$75*(1+Assumptions!$D$104)^(DA$25)</f>
        <v>0</v>
      </c>
      <c r="DB55" s="342"/>
    </row>
    <row r="56" spans="2:106" s="28" customFormat="1" outlineLevel="1">
      <c r="B56" s="151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55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55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55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55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  <c r="BM56" s="143"/>
      <c r="BN56" s="143"/>
      <c r="BO56" s="155"/>
      <c r="BP56" s="143"/>
      <c r="BQ56" s="143"/>
      <c r="BR56" s="143"/>
      <c r="BS56" s="143"/>
      <c r="BT56" s="143"/>
      <c r="BU56" s="143"/>
      <c r="BV56" s="143"/>
      <c r="BW56" s="143"/>
      <c r="BX56" s="143"/>
      <c r="BY56" s="143"/>
      <c r="BZ56" s="143"/>
      <c r="CA56" s="143"/>
      <c r="CB56" s="155"/>
      <c r="CC56" s="143"/>
      <c r="CD56" s="143"/>
      <c r="CE56" s="143"/>
      <c r="CF56" s="143"/>
      <c r="CG56" s="143"/>
      <c r="CH56" s="143"/>
      <c r="CI56" s="143"/>
      <c r="CJ56" s="143"/>
      <c r="CK56" s="143"/>
      <c r="CL56" s="143"/>
      <c r="CM56" s="143"/>
      <c r="CN56" s="143"/>
      <c r="CO56" s="155"/>
      <c r="CP56" s="143"/>
      <c r="CQ56" s="143"/>
      <c r="CR56" s="143"/>
      <c r="CS56" s="143"/>
      <c r="CT56" s="143"/>
      <c r="CU56" s="143"/>
      <c r="CV56" s="143"/>
      <c r="CW56" s="143"/>
      <c r="CX56" s="143"/>
      <c r="CY56" s="143"/>
      <c r="CZ56" s="143"/>
      <c r="DA56" s="143"/>
      <c r="DB56" s="155"/>
    </row>
    <row r="57" spans="2:106" outlineLevel="1"/>
    <row r="58" spans="2:106" s="28" customFormat="1" outlineLevel="1">
      <c r="B58" s="212" t="str">
        <f>Assumptions!B76</f>
        <v>Other Opex 3</v>
      </c>
      <c r="C58" s="388"/>
      <c r="D58" s="388"/>
      <c r="E58" s="388"/>
      <c r="F58" s="388"/>
      <c r="G58" s="388"/>
      <c r="H58" s="388"/>
      <c r="I58" s="388"/>
      <c r="J58" s="388"/>
      <c r="K58" s="388"/>
      <c r="L58" s="388"/>
      <c r="M58" s="388"/>
      <c r="N58" s="388"/>
      <c r="O58" s="387"/>
      <c r="P58" s="388"/>
      <c r="Q58" s="388"/>
      <c r="R58" s="388"/>
      <c r="S58" s="388"/>
      <c r="T58" s="388"/>
      <c r="U58" s="388"/>
      <c r="V58" s="388"/>
      <c r="W58" s="388"/>
      <c r="X58" s="388"/>
      <c r="Y58" s="388"/>
      <c r="Z58" s="388"/>
      <c r="AA58" s="388"/>
      <c r="AB58" s="387"/>
      <c r="AC58" s="388"/>
      <c r="AD58" s="388"/>
      <c r="AE58" s="388"/>
      <c r="AF58" s="388"/>
      <c r="AG58" s="388"/>
      <c r="AH58" s="388"/>
      <c r="AI58" s="388"/>
      <c r="AJ58" s="388"/>
      <c r="AK58" s="388"/>
      <c r="AL58" s="388"/>
      <c r="AM58" s="388"/>
      <c r="AN58" s="388"/>
      <c r="AO58" s="387"/>
      <c r="AP58" s="388"/>
      <c r="AQ58" s="388"/>
      <c r="AR58" s="388"/>
      <c r="AS58" s="388"/>
      <c r="AT58" s="388"/>
      <c r="AU58" s="388"/>
      <c r="AV58" s="388"/>
      <c r="AW58" s="388"/>
      <c r="AX58" s="388"/>
      <c r="AY58" s="388"/>
      <c r="AZ58" s="388"/>
      <c r="BA58" s="388"/>
      <c r="BB58" s="387"/>
      <c r="BC58" s="388"/>
      <c r="BD58" s="388"/>
      <c r="BE58" s="388"/>
      <c r="BF58" s="388"/>
      <c r="BG58" s="388"/>
      <c r="BH58" s="388"/>
      <c r="BI58" s="388"/>
      <c r="BJ58" s="388"/>
      <c r="BK58" s="388"/>
      <c r="BL58" s="388"/>
      <c r="BM58" s="388"/>
      <c r="BN58" s="388"/>
      <c r="BO58" s="387"/>
      <c r="BP58" s="388"/>
      <c r="BQ58" s="388"/>
      <c r="BR58" s="388"/>
      <c r="BS58" s="388"/>
      <c r="BT58" s="388"/>
      <c r="BU58" s="388"/>
      <c r="BV58" s="388"/>
      <c r="BW58" s="388"/>
      <c r="BX58" s="388"/>
      <c r="BY58" s="388"/>
      <c r="BZ58" s="388"/>
      <c r="CA58" s="388"/>
      <c r="CB58" s="387"/>
      <c r="CC58" s="388"/>
      <c r="CD58" s="388"/>
      <c r="CE58" s="388"/>
      <c r="CF58" s="388"/>
      <c r="CG58" s="388"/>
      <c r="CH58" s="388"/>
      <c r="CI58" s="388"/>
      <c r="CJ58" s="388"/>
      <c r="CK58" s="388"/>
      <c r="CL58" s="388"/>
      <c r="CM58" s="388"/>
      <c r="CN58" s="388"/>
      <c r="CO58" s="387"/>
      <c r="CP58" s="388"/>
      <c r="CQ58" s="388"/>
      <c r="CR58" s="388"/>
      <c r="CS58" s="388"/>
      <c r="CT58" s="388"/>
      <c r="CU58" s="388"/>
      <c r="CV58" s="388"/>
      <c r="CW58" s="388"/>
      <c r="CX58" s="388"/>
      <c r="CY58" s="388"/>
      <c r="CZ58" s="388"/>
      <c r="DA58" s="388"/>
      <c r="DB58" s="387"/>
    </row>
    <row r="59" spans="2:106" s="28" customFormat="1" outlineLevel="1">
      <c r="B59" s="149" t="str">
        <f>B53</f>
        <v>SaaS Phase</v>
      </c>
      <c r="C59" s="142">
        <f>Assumptions!$D$76*(1+Assumptions!$D$104)^(C$23)</f>
        <v>0</v>
      </c>
      <c r="D59" s="142">
        <f>Assumptions!$D$76*(1+Assumptions!$D$104)^(D$23)</f>
        <v>0</v>
      </c>
      <c r="E59" s="142">
        <f>Assumptions!$D$76*(1+Assumptions!$D$104)^(E$23)</f>
        <v>0</v>
      </c>
      <c r="F59" s="142">
        <f>Assumptions!$D$76*(1+Assumptions!$D$104)^(F$23)</f>
        <v>0</v>
      </c>
      <c r="G59" s="142">
        <f>Assumptions!$D$76*(1+Assumptions!$D$104)^(G$23)</f>
        <v>0</v>
      </c>
      <c r="H59" s="142">
        <f>Assumptions!$D$76*(1+Assumptions!$D$104)^(H$23)</f>
        <v>0</v>
      </c>
      <c r="I59" s="142">
        <f>Assumptions!$D$76*(1+Assumptions!$D$104)^(I$23)</f>
        <v>0</v>
      </c>
      <c r="J59" s="142">
        <f>Assumptions!$D$76*(1+Assumptions!$D$104)^(J$23)</f>
        <v>0</v>
      </c>
      <c r="K59" s="142">
        <f>Assumptions!$D$76*(1+Assumptions!$D$104)^(K$23)</f>
        <v>0</v>
      </c>
      <c r="L59" s="142">
        <f>Assumptions!$D$76*(1+Assumptions!$D$104)^(L$23)</f>
        <v>0</v>
      </c>
      <c r="M59" s="142">
        <f>Assumptions!$D$76*(1+Assumptions!$D$104)^(M$23)</f>
        <v>0</v>
      </c>
      <c r="N59" s="142">
        <f>Assumptions!$D$76*(1+Assumptions!$D$104)^(N$23)</f>
        <v>0</v>
      </c>
      <c r="O59" s="342"/>
      <c r="P59" s="142">
        <f>Assumptions!$D$76*(1+Assumptions!$D$104)^(P$23)</f>
        <v>0</v>
      </c>
      <c r="Q59" s="142">
        <f>Assumptions!$D$76*(1+Assumptions!$D$104)^(Q$23)</f>
        <v>0</v>
      </c>
      <c r="R59" s="142">
        <f>Assumptions!$D$76*(1+Assumptions!$D$104)^(R$23)</f>
        <v>0</v>
      </c>
      <c r="S59" s="142">
        <f>Assumptions!$D$76*(1+Assumptions!$D$104)^(S$23)</f>
        <v>0</v>
      </c>
      <c r="T59" s="142">
        <f>Assumptions!$D$76*(1+Assumptions!$D$104)^(T$23)</f>
        <v>0</v>
      </c>
      <c r="U59" s="142">
        <f>Assumptions!$D$76*(1+Assumptions!$D$104)^(U$23)</f>
        <v>0</v>
      </c>
      <c r="V59" s="142">
        <f>Assumptions!$D$76*(1+Assumptions!$D$104)^(V$23)</f>
        <v>0</v>
      </c>
      <c r="W59" s="142">
        <f>Assumptions!$D$76*(1+Assumptions!$D$104)^(W$23)</f>
        <v>0</v>
      </c>
      <c r="X59" s="142">
        <f>Assumptions!$D$76*(1+Assumptions!$D$104)^(X$23)</f>
        <v>0</v>
      </c>
      <c r="Y59" s="142">
        <f>Assumptions!$D$76*(1+Assumptions!$D$104)^(Y$23)</f>
        <v>0</v>
      </c>
      <c r="Z59" s="142">
        <f>Assumptions!$D$76*(1+Assumptions!$D$104)^(Z$23)</f>
        <v>0</v>
      </c>
      <c r="AA59" s="142">
        <f>Assumptions!$D$76*(1+Assumptions!$D$104)^(AA$23)</f>
        <v>0</v>
      </c>
      <c r="AB59" s="342"/>
      <c r="AC59" s="142">
        <f>Assumptions!$D$76*(1+Assumptions!$D$104)^(AC$23)</f>
        <v>0</v>
      </c>
      <c r="AD59" s="142">
        <f>Assumptions!$D$76*(1+Assumptions!$D$104)^(AD$23)</f>
        <v>0</v>
      </c>
      <c r="AE59" s="142">
        <f>Assumptions!$D$76*(1+Assumptions!$D$104)^(AE$23)</f>
        <v>0</v>
      </c>
      <c r="AF59" s="142">
        <f>Assumptions!$D$76*(1+Assumptions!$D$104)^(AF$23)</f>
        <v>0</v>
      </c>
      <c r="AG59" s="142">
        <f>Assumptions!$D$76*(1+Assumptions!$D$104)^(AG$23)</f>
        <v>0</v>
      </c>
      <c r="AH59" s="142">
        <f>Assumptions!$D$76*(1+Assumptions!$D$104)^(AH$23)</f>
        <v>0</v>
      </c>
      <c r="AI59" s="142">
        <f>Assumptions!$D$76*(1+Assumptions!$D$104)^(AI$23)</f>
        <v>0</v>
      </c>
      <c r="AJ59" s="142">
        <f>Assumptions!$D$76*(1+Assumptions!$D$104)^(AJ$23)</f>
        <v>0</v>
      </c>
      <c r="AK59" s="142">
        <f>Assumptions!$D$76*(1+Assumptions!$D$104)^(AK$23)</f>
        <v>0</v>
      </c>
      <c r="AL59" s="142">
        <f>Assumptions!$D$76*(1+Assumptions!$D$104)^(AL$23)</f>
        <v>0</v>
      </c>
      <c r="AM59" s="142">
        <f>Assumptions!$D$76*(1+Assumptions!$D$104)^(AM$23)</f>
        <v>0</v>
      </c>
      <c r="AN59" s="142">
        <f>Assumptions!$D$76*(1+Assumptions!$D$104)^(AN$23)</f>
        <v>0</v>
      </c>
      <c r="AO59" s="342"/>
      <c r="AP59" s="142">
        <f>Assumptions!$D$76*(1+Assumptions!$D$104)^(AP$23)</f>
        <v>0</v>
      </c>
      <c r="AQ59" s="142">
        <f>Assumptions!$D$76*(1+Assumptions!$D$104)^(AQ$23)</f>
        <v>0</v>
      </c>
      <c r="AR59" s="142">
        <f>Assumptions!$D$76*(1+Assumptions!$D$104)^(AR$23)</f>
        <v>0</v>
      </c>
      <c r="AS59" s="142">
        <f>Assumptions!$D$76*(1+Assumptions!$D$104)^(AS$23)</f>
        <v>0</v>
      </c>
      <c r="AT59" s="142">
        <f>Assumptions!$D$76*(1+Assumptions!$D$104)^(AT$23)</f>
        <v>0</v>
      </c>
      <c r="AU59" s="142">
        <f>Assumptions!$D$76*(1+Assumptions!$D$104)^(AU$23)</f>
        <v>0</v>
      </c>
      <c r="AV59" s="142">
        <f>Assumptions!$D$76*(1+Assumptions!$D$104)^(AV$23)</f>
        <v>0</v>
      </c>
      <c r="AW59" s="142">
        <f>Assumptions!$D$76*(1+Assumptions!$D$104)^(AW$23)</f>
        <v>0</v>
      </c>
      <c r="AX59" s="142">
        <f>Assumptions!$D$76*(1+Assumptions!$D$104)^(AX$23)</f>
        <v>0</v>
      </c>
      <c r="AY59" s="142">
        <f>Assumptions!$D$76*(1+Assumptions!$D$104)^(AY$23)</f>
        <v>0</v>
      </c>
      <c r="AZ59" s="142">
        <f>Assumptions!$D$76*(1+Assumptions!$D$104)^(AZ$23)</f>
        <v>0</v>
      </c>
      <c r="BA59" s="142">
        <f>Assumptions!$D$76*(1+Assumptions!$D$104)^(BA$23)</f>
        <v>0</v>
      </c>
      <c r="BB59" s="342"/>
      <c r="BC59" s="142">
        <f>Assumptions!$D$76*(1+Assumptions!$D$104)^(BC$23)</f>
        <v>0</v>
      </c>
      <c r="BD59" s="142">
        <f>Assumptions!$D$76*(1+Assumptions!$D$104)^(BD$23)</f>
        <v>0</v>
      </c>
      <c r="BE59" s="142">
        <f>Assumptions!$D$76*(1+Assumptions!$D$104)^(BE$23)</f>
        <v>0</v>
      </c>
      <c r="BF59" s="142">
        <f>Assumptions!$D$76*(1+Assumptions!$D$104)^(BF$23)</f>
        <v>0</v>
      </c>
      <c r="BG59" s="142">
        <f>Assumptions!$D$76*(1+Assumptions!$D$104)^(BG$23)</f>
        <v>0</v>
      </c>
      <c r="BH59" s="142">
        <f>Assumptions!$D$76*(1+Assumptions!$D$104)^(BH$23)</f>
        <v>0</v>
      </c>
      <c r="BI59" s="142">
        <f>Assumptions!$D$76*(1+Assumptions!$D$104)^(BI$23)</f>
        <v>0</v>
      </c>
      <c r="BJ59" s="142">
        <f>Assumptions!$D$76*(1+Assumptions!$D$104)^(BJ$23)</f>
        <v>0</v>
      </c>
      <c r="BK59" s="142">
        <f>Assumptions!$D$76*(1+Assumptions!$D$104)^(BK$23)</f>
        <v>0</v>
      </c>
      <c r="BL59" s="142">
        <f>Assumptions!$D$76*(1+Assumptions!$D$104)^(BL$23)</f>
        <v>0</v>
      </c>
      <c r="BM59" s="142">
        <f>Assumptions!$D$76*(1+Assumptions!$D$104)^(BM$23)</f>
        <v>0</v>
      </c>
      <c r="BN59" s="142">
        <f>Assumptions!$D$76*(1+Assumptions!$D$104)^(BN$23)</f>
        <v>0</v>
      </c>
      <c r="BO59" s="342"/>
      <c r="BP59" s="142">
        <f>Assumptions!$D$76*(1+Assumptions!$D$104)^(BP$23)</f>
        <v>0</v>
      </c>
      <c r="BQ59" s="142">
        <f>Assumptions!$D$76*(1+Assumptions!$D$104)^(BQ$23)</f>
        <v>0</v>
      </c>
      <c r="BR59" s="142">
        <f>Assumptions!$D$76*(1+Assumptions!$D$104)^(BR$23)</f>
        <v>0</v>
      </c>
      <c r="BS59" s="142">
        <f>Assumptions!$D$76*(1+Assumptions!$D$104)^(BS$23)</f>
        <v>0</v>
      </c>
      <c r="BT59" s="142">
        <f>Assumptions!$D$76*(1+Assumptions!$D$104)^(BT$23)</f>
        <v>0</v>
      </c>
      <c r="BU59" s="142">
        <f>Assumptions!$D$76*(1+Assumptions!$D$104)^(BU$23)</f>
        <v>0</v>
      </c>
      <c r="BV59" s="142">
        <f>Assumptions!$D$76*(1+Assumptions!$D$104)^(BV$23)</f>
        <v>0</v>
      </c>
      <c r="BW59" s="142">
        <f>Assumptions!$D$76*(1+Assumptions!$D$104)^(BW$23)</f>
        <v>0</v>
      </c>
      <c r="BX59" s="142">
        <f>Assumptions!$D$76*(1+Assumptions!$D$104)^(BX$23)</f>
        <v>0</v>
      </c>
      <c r="BY59" s="142">
        <f>Assumptions!$D$76*(1+Assumptions!$D$104)^(BY$23)</f>
        <v>0</v>
      </c>
      <c r="BZ59" s="142">
        <f>Assumptions!$D$76*(1+Assumptions!$D$104)^(BZ$23)</f>
        <v>0</v>
      </c>
      <c r="CA59" s="142">
        <f>Assumptions!$D$76*(1+Assumptions!$D$104)^(CA$23)</f>
        <v>0</v>
      </c>
      <c r="CB59" s="342"/>
      <c r="CC59" s="142">
        <f>Assumptions!$D$76*(1+Assumptions!$D$104)^(CC$23)</f>
        <v>0</v>
      </c>
      <c r="CD59" s="142">
        <f>Assumptions!$D$76*(1+Assumptions!$D$104)^(CD$23)</f>
        <v>0</v>
      </c>
      <c r="CE59" s="142">
        <f>Assumptions!$D$76*(1+Assumptions!$D$104)^(CE$23)</f>
        <v>0</v>
      </c>
      <c r="CF59" s="142">
        <f>Assumptions!$D$76*(1+Assumptions!$D$104)^(CF$23)</f>
        <v>0</v>
      </c>
      <c r="CG59" s="142">
        <f>Assumptions!$D$76*(1+Assumptions!$D$104)^(CG$23)</f>
        <v>0</v>
      </c>
      <c r="CH59" s="142">
        <f>Assumptions!$D$76*(1+Assumptions!$D$104)^(CH$23)</f>
        <v>0</v>
      </c>
      <c r="CI59" s="142">
        <f>Assumptions!$D$76*(1+Assumptions!$D$104)^(CI$23)</f>
        <v>0</v>
      </c>
      <c r="CJ59" s="142">
        <f>Assumptions!$D$76*(1+Assumptions!$D$104)^(CJ$23)</f>
        <v>0</v>
      </c>
      <c r="CK59" s="142">
        <f>Assumptions!$D$76*(1+Assumptions!$D$104)^(CK$23)</f>
        <v>0</v>
      </c>
      <c r="CL59" s="142">
        <f>Assumptions!$D$76*(1+Assumptions!$D$104)^(CL$23)</f>
        <v>0</v>
      </c>
      <c r="CM59" s="142">
        <f>Assumptions!$D$76*(1+Assumptions!$D$104)^(CM$23)</f>
        <v>0</v>
      </c>
      <c r="CN59" s="142">
        <f>Assumptions!$D$76*(1+Assumptions!$D$104)^(CN$23)</f>
        <v>0</v>
      </c>
      <c r="CO59" s="342"/>
      <c r="CP59" s="142">
        <f>Assumptions!$D$76*(1+Assumptions!$D$104)^(CP$23)</f>
        <v>0</v>
      </c>
      <c r="CQ59" s="142">
        <f>Assumptions!$D$76*(1+Assumptions!$D$104)^(CQ$23)</f>
        <v>0</v>
      </c>
      <c r="CR59" s="142">
        <f>Assumptions!$D$76*(1+Assumptions!$D$104)^(CR$23)</f>
        <v>0</v>
      </c>
      <c r="CS59" s="142">
        <f>Assumptions!$D$76*(1+Assumptions!$D$104)^(CS$23)</f>
        <v>0</v>
      </c>
      <c r="CT59" s="142">
        <f>Assumptions!$D$76*(1+Assumptions!$D$104)^(CT$23)</f>
        <v>0</v>
      </c>
      <c r="CU59" s="142">
        <f>Assumptions!$D$76*(1+Assumptions!$D$104)^(CU$23)</f>
        <v>0</v>
      </c>
      <c r="CV59" s="142">
        <f>Assumptions!$D$76*(1+Assumptions!$D$104)^(CV$23)</f>
        <v>0</v>
      </c>
      <c r="CW59" s="142">
        <f>Assumptions!$D$76*(1+Assumptions!$D$104)^(CW$23)</f>
        <v>0</v>
      </c>
      <c r="CX59" s="142">
        <f>Assumptions!$D$76*(1+Assumptions!$D$104)^(CX$23)</f>
        <v>0</v>
      </c>
      <c r="CY59" s="142">
        <f>Assumptions!$D$76*(1+Assumptions!$D$104)^(CY$23)</f>
        <v>0</v>
      </c>
      <c r="CZ59" s="142">
        <f>Assumptions!$D$76*(1+Assumptions!$D$104)^(CZ$23)</f>
        <v>0</v>
      </c>
      <c r="DA59" s="142">
        <f>Assumptions!$D$76*(1+Assumptions!$D$104)^(DA$23)</f>
        <v>0</v>
      </c>
      <c r="DB59" s="342"/>
    </row>
    <row r="60" spans="2:106" s="28" customFormat="1" outlineLevel="1">
      <c r="B60" s="149" t="str">
        <f t="shared" ref="B60:B61" si="139">B54</f>
        <v>PaaS Phase</v>
      </c>
      <c r="C60" s="142">
        <f>Assumptions!$E$76*(1+Assumptions!$D$104)^(C$24)</f>
        <v>0</v>
      </c>
      <c r="D60" s="142">
        <f>Assumptions!$E$76*(1+Assumptions!$D$104)^(D$24)</f>
        <v>0</v>
      </c>
      <c r="E60" s="142">
        <f>Assumptions!$E$76*(1+Assumptions!$D$104)^(E$24)</f>
        <v>0</v>
      </c>
      <c r="F60" s="142">
        <f>Assumptions!$E$76*(1+Assumptions!$D$104)^(F$24)</f>
        <v>0</v>
      </c>
      <c r="G60" s="142">
        <f>Assumptions!$E$76*(1+Assumptions!$D$104)^(G$24)</f>
        <v>0</v>
      </c>
      <c r="H60" s="142">
        <f>Assumptions!$E$76*(1+Assumptions!$D$104)^(H$24)</f>
        <v>0</v>
      </c>
      <c r="I60" s="142">
        <f>Assumptions!$E$76*(1+Assumptions!$D$104)^(I$24)</f>
        <v>0</v>
      </c>
      <c r="J60" s="142">
        <f>Assumptions!$E$76*(1+Assumptions!$D$104)^(J$24)</f>
        <v>0</v>
      </c>
      <c r="K60" s="142">
        <f>Assumptions!$E$76*(1+Assumptions!$D$104)^(K$24)</f>
        <v>0</v>
      </c>
      <c r="L60" s="142">
        <f>Assumptions!$E$76*(1+Assumptions!$D$104)^(L$24)</f>
        <v>0</v>
      </c>
      <c r="M60" s="142">
        <f>Assumptions!$E$76*(1+Assumptions!$D$104)^(M$24)</f>
        <v>0</v>
      </c>
      <c r="N60" s="142">
        <f>Assumptions!$E$76*(1+Assumptions!$D$104)^(N$24)</f>
        <v>0</v>
      </c>
      <c r="O60" s="342"/>
      <c r="P60" s="142">
        <f>Assumptions!$E$76*(1+Assumptions!$D$104)^(P$24)</f>
        <v>0</v>
      </c>
      <c r="Q60" s="142">
        <f>Assumptions!$E$76*(1+Assumptions!$D$104)^(Q$24)</f>
        <v>0</v>
      </c>
      <c r="R60" s="142">
        <f>Assumptions!$E$76*(1+Assumptions!$D$104)^(R$24)</f>
        <v>0</v>
      </c>
      <c r="S60" s="142">
        <f>Assumptions!$E$76*(1+Assumptions!$D$104)^(S$24)</f>
        <v>0</v>
      </c>
      <c r="T60" s="142">
        <f>Assumptions!$E$76*(1+Assumptions!$D$104)^(T$24)</f>
        <v>0</v>
      </c>
      <c r="U60" s="142">
        <f>Assumptions!$E$76*(1+Assumptions!$D$104)^(U$24)</f>
        <v>0</v>
      </c>
      <c r="V60" s="142">
        <f>Assumptions!$E$76*(1+Assumptions!$D$104)^(V$24)</f>
        <v>0</v>
      </c>
      <c r="W60" s="142">
        <f>Assumptions!$E$76*(1+Assumptions!$D$104)^(W$24)</f>
        <v>0</v>
      </c>
      <c r="X60" s="142">
        <f>Assumptions!$E$76*(1+Assumptions!$D$104)^(X$24)</f>
        <v>0</v>
      </c>
      <c r="Y60" s="142">
        <f>Assumptions!$E$76*(1+Assumptions!$D$104)^(Y$24)</f>
        <v>0</v>
      </c>
      <c r="Z60" s="142">
        <f>Assumptions!$E$76*(1+Assumptions!$D$104)^(Z$24)</f>
        <v>0</v>
      </c>
      <c r="AA60" s="142">
        <f>Assumptions!$E$76*(1+Assumptions!$D$104)^(AA$24)</f>
        <v>0</v>
      </c>
      <c r="AB60" s="342"/>
      <c r="AC60" s="142">
        <f>Assumptions!$E$76*(1+Assumptions!$D$104)^(AC$24)</f>
        <v>0</v>
      </c>
      <c r="AD60" s="142">
        <f>Assumptions!$E$76*(1+Assumptions!$D$104)^(AD$24)</f>
        <v>0</v>
      </c>
      <c r="AE60" s="142">
        <f>Assumptions!$E$76*(1+Assumptions!$D$104)^(AE$24)</f>
        <v>0</v>
      </c>
      <c r="AF60" s="142">
        <f>Assumptions!$E$76*(1+Assumptions!$D$104)^(AF$24)</f>
        <v>0</v>
      </c>
      <c r="AG60" s="142">
        <f>Assumptions!$E$76*(1+Assumptions!$D$104)^(AG$24)</f>
        <v>0</v>
      </c>
      <c r="AH60" s="142">
        <f>Assumptions!$E$76*(1+Assumptions!$D$104)^(AH$24)</f>
        <v>0</v>
      </c>
      <c r="AI60" s="142">
        <f>Assumptions!$E$76*(1+Assumptions!$D$104)^(AI$24)</f>
        <v>0</v>
      </c>
      <c r="AJ60" s="142">
        <f>Assumptions!$E$76*(1+Assumptions!$D$104)^(AJ$24)</f>
        <v>0</v>
      </c>
      <c r="AK60" s="142">
        <f>Assumptions!$E$76*(1+Assumptions!$D$104)^(AK$24)</f>
        <v>0</v>
      </c>
      <c r="AL60" s="142">
        <f>Assumptions!$E$76*(1+Assumptions!$D$104)^(AL$24)</f>
        <v>0</v>
      </c>
      <c r="AM60" s="142">
        <f>Assumptions!$E$76*(1+Assumptions!$D$104)^(AM$24)</f>
        <v>0</v>
      </c>
      <c r="AN60" s="142">
        <f>Assumptions!$E$76*(1+Assumptions!$D$104)^(AN$24)</f>
        <v>0</v>
      </c>
      <c r="AO60" s="342"/>
      <c r="AP60" s="142">
        <f>Assumptions!$E$76*(1+Assumptions!$D$104)^(AP$24)</f>
        <v>0</v>
      </c>
      <c r="AQ60" s="142">
        <f>Assumptions!$E$76*(1+Assumptions!$D$104)^(AQ$24)</f>
        <v>0</v>
      </c>
      <c r="AR60" s="142">
        <f>Assumptions!$E$76*(1+Assumptions!$D$104)^(AR$24)</f>
        <v>0</v>
      </c>
      <c r="AS60" s="142">
        <f>Assumptions!$E$76*(1+Assumptions!$D$104)^(AS$24)</f>
        <v>0</v>
      </c>
      <c r="AT60" s="142">
        <f>Assumptions!$E$76*(1+Assumptions!$D$104)^(AT$24)</f>
        <v>0</v>
      </c>
      <c r="AU60" s="142">
        <f>Assumptions!$E$76*(1+Assumptions!$D$104)^(AU$24)</f>
        <v>0</v>
      </c>
      <c r="AV60" s="142">
        <f>Assumptions!$E$76*(1+Assumptions!$D$104)^(AV$24)</f>
        <v>0</v>
      </c>
      <c r="AW60" s="142">
        <f>Assumptions!$E$76*(1+Assumptions!$D$104)^(AW$24)</f>
        <v>0</v>
      </c>
      <c r="AX60" s="142">
        <f>Assumptions!$E$76*(1+Assumptions!$D$104)^(AX$24)</f>
        <v>0</v>
      </c>
      <c r="AY60" s="142">
        <f>Assumptions!$E$76*(1+Assumptions!$D$104)^(AY$24)</f>
        <v>0</v>
      </c>
      <c r="AZ60" s="142">
        <f>Assumptions!$E$76*(1+Assumptions!$D$104)^(AZ$24)</f>
        <v>0</v>
      </c>
      <c r="BA60" s="142">
        <f>Assumptions!$E$76*(1+Assumptions!$D$104)^(BA$24)</f>
        <v>0</v>
      </c>
      <c r="BB60" s="342"/>
      <c r="BC60" s="142">
        <f>Assumptions!$E$76*(1+Assumptions!$D$104)^(BC$24)</f>
        <v>0</v>
      </c>
      <c r="BD60" s="142">
        <f>Assumptions!$E$76*(1+Assumptions!$D$104)^(BD$24)</f>
        <v>0</v>
      </c>
      <c r="BE60" s="142">
        <f>Assumptions!$E$76*(1+Assumptions!$D$104)^(BE$24)</f>
        <v>0</v>
      </c>
      <c r="BF60" s="142">
        <f>Assumptions!$E$76*(1+Assumptions!$D$104)^(BF$24)</f>
        <v>0</v>
      </c>
      <c r="BG60" s="142">
        <f>Assumptions!$E$76*(1+Assumptions!$D$104)^(BG$24)</f>
        <v>0</v>
      </c>
      <c r="BH60" s="142">
        <f>Assumptions!$E$76*(1+Assumptions!$D$104)^(BH$24)</f>
        <v>0</v>
      </c>
      <c r="BI60" s="142">
        <f>Assumptions!$E$76*(1+Assumptions!$D$104)^(BI$24)</f>
        <v>0</v>
      </c>
      <c r="BJ60" s="142">
        <f>Assumptions!$E$76*(1+Assumptions!$D$104)^(BJ$24)</f>
        <v>0</v>
      </c>
      <c r="BK60" s="142">
        <f>Assumptions!$E$76*(1+Assumptions!$D$104)^(BK$24)</f>
        <v>0</v>
      </c>
      <c r="BL60" s="142">
        <f>Assumptions!$E$76*(1+Assumptions!$D$104)^(BL$24)</f>
        <v>0</v>
      </c>
      <c r="BM60" s="142">
        <f>Assumptions!$E$76*(1+Assumptions!$D$104)^(BM$24)</f>
        <v>0</v>
      </c>
      <c r="BN60" s="142">
        <f>Assumptions!$E$76*(1+Assumptions!$D$104)^(BN$24)</f>
        <v>0</v>
      </c>
      <c r="BO60" s="342"/>
      <c r="BP60" s="142">
        <f>Assumptions!$E$76*(1+Assumptions!$D$104)^(BP$24)</f>
        <v>0</v>
      </c>
      <c r="BQ60" s="142">
        <f>Assumptions!$E$76*(1+Assumptions!$D$104)^(BQ$24)</f>
        <v>0</v>
      </c>
      <c r="BR60" s="142">
        <f>Assumptions!$E$76*(1+Assumptions!$D$104)^(BR$24)</f>
        <v>0</v>
      </c>
      <c r="BS60" s="142">
        <f>Assumptions!$E$76*(1+Assumptions!$D$104)^(BS$24)</f>
        <v>0</v>
      </c>
      <c r="BT60" s="142">
        <f>Assumptions!$E$76*(1+Assumptions!$D$104)^(BT$24)</f>
        <v>0</v>
      </c>
      <c r="BU60" s="142">
        <f>Assumptions!$E$76*(1+Assumptions!$D$104)^(BU$24)</f>
        <v>0</v>
      </c>
      <c r="BV60" s="142">
        <f>Assumptions!$E$76*(1+Assumptions!$D$104)^(BV$24)</f>
        <v>0</v>
      </c>
      <c r="BW60" s="142">
        <f>Assumptions!$E$76*(1+Assumptions!$D$104)^(BW$24)</f>
        <v>0</v>
      </c>
      <c r="BX60" s="142">
        <f>Assumptions!$E$76*(1+Assumptions!$D$104)^(BX$24)</f>
        <v>0</v>
      </c>
      <c r="BY60" s="142">
        <f>Assumptions!$E$76*(1+Assumptions!$D$104)^(BY$24)</f>
        <v>0</v>
      </c>
      <c r="BZ60" s="142">
        <f>Assumptions!$E$76*(1+Assumptions!$D$104)^(BZ$24)</f>
        <v>0</v>
      </c>
      <c r="CA60" s="142">
        <f>Assumptions!$E$76*(1+Assumptions!$D$104)^(CA$24)</f>
        <v>0</v>
      </c>
      <c r="CB60" s="342"/>
      <c r="CC60" s="142">
        <f>Assumptions!$E$76*(1+Assumptions!$D$104)^(CC$24)</f>
        <v>0</v>
      </c>
      <c r="CD60" s="142">
        <f>Assumptions!$E$76*(1+Assumptions!$D$104)^(CD$24)</f>
        <v>0</v>
      </c>
      <c r="CE60" s="142">
        <f>Assumptions!$E$76*(1+Assumptions!$D$104)^(CE$24)</f>
        <v>0</v>
      </c>
      <c r="CF60" s="142">
        <f>Assumptions!$E$76*(1+Assumptions!$D$104)^(CF$24)</f>
        <v>0</v>
      </c>
      <c r="CG60" s="142">
        <f>Assumptions!$E$76*(1+Assumptions!$D$104)^(CG$24)</f>
        <v>0</v>
      </c>
      <c r="CH60" s="142">
        <f>Assumptions!$E$76*(1+Assumptions!$D$104)^(CH$24)</f>
        <v>0</v>
      </c>
      <c r="CI60" s="142">
        <f>Assumptions!$E$76*(1+Assumptions!$D$104)^(CI$24)</f>
        <v>0</v>
      </c>
      <c r="CJ60" s="142">
        <f>Assumptions!$E$76*(1+Assumptions!$D$104)^(CJ$24)</f>
        <v>0</v>
      </c>
      <c r="CK60" s="142">
        <f>Assumptions!$E$76*(1+Assumptions!$D$104)^(CK$24)</f>
        <v>0</v>
      </c>
      <c r="CL60" s="142">
        <f>Assumptions!$E$76*(1+Assumptions!$D$104)^(CL$24)</f>
        <v>0</v>
      </c>
      <c r="CM60" s="142">
        <f>Assumptions!$E$76*(1+Assumptions!$D$104)^(CM$24)</f>
        <v>0</v>
      </c>
      <c r="CN60" s="142">
        <f>Assumptions!$E$76*(1+Assumptions!$D$104)^(CN$24)</f>
        <v>0</v>
      </c>
      <c r="CO60" s="342"/>
      <c r="CP60" s="142">
        <f>Assumptions!$E$76*(1+Assumptions!$D$104)^(CP$24)</f>
        <v>0</v>
      </c>
      <c r="CQ60" s="142">
        <f>Assumptions!$E$76*(1+Assumptions!$D$104)^(CQ$24)</f>
        <v>0</v>
      </c>
      <c r="CR60" s="142">
        <f>Assumptions!$E$76*(1+Assumptions!$D$104)^(CR$24)</f>
        <v>0</v>
      </c>
      <c r="CS60" s="142">
        <f>Assumptions!$E$76*(1+Assumptions!$D$104)^(CS$24)</f>
        <v>0</v>
      </c>
      <c r="CT60" s="142">
        <f>Assumptions!$E$76*(1+Assumptions!$D$104)^(CT$24)</f>
        <v>0</v>
      </c>
      <c r="CU60" s="142">
        <f>Assumptions!$E$76*(1+Assumptions!$D$104)^(CU$24)</f>
        <v>0</v>
      </c>
      <c r="CV60" s="142">
        <f>Assumptions!$E$76*(1+Assumptions!$D$104)^(CV$24)</f>
        <v>0</v>
      </c>
      <c r="CW60" s="142">
        <f>Assumptions!$E$76*(1+Assumptions!$D$104)^(CW$24)</f>
        <v>0</v>
      </c>
      <c r="CX60" s="142">
        <f>Assumptions!$E$76*(1+Assumptions!$D$104)^(CX$24)</f>
        <v>0</v>
      </c>
      <c r="CY60" s="142">
        <f>Assumptions!$E$76*(1+Assumptions!$D$104)^(CY$24)</f>
        <v>0</v>
      </c>
      <c r="CZ60" s="142">
        <f>Assumptions!$E$76*(1+Assumptions!$D$104)^(CZ$24)</f>
        <v>0</v>
      </c>
      <c r="DA60" s="142">
        <f>Assumptions!$E$76*(1+Assumptions!$D$104)^(DA$24)</f>
        <v>0</v>
      </c>
      <c r="DB60" s="342"/>
    </row>
    <row r="61" spans="2:106" s="28" customFormat="1" outlineLevel="1">
      <c r="B61" s="149" t="str">
        <f t="shared" si="139"/>
        <v>Baas Phase</v>
      </c>
      <c r="C61" s="142">
        <f>Assumptions!$F$76*(1+Assumptions!$D$104)^(C$25)</f>
        <v>0</v>
      </c>
      <c r="D61" s="142">
        <f>Assumptions!$F$76*(1+Assumptions!$D$104)^(D$25)</f>
        <v>0</v>
      </c>
      <c r="E61" s="142">
        <f>Assumptions!$F$76*(1+Assumptions!$D$104)^(E$25)</f>
        <v>0</v>
      </c>
      <c r="F61" s="142">
        <f>Assumptions!$F$76*(1+Assumptions!$D$104)^(F$25)</f>
        <v>0</v>
      </c>
      <c r="G61" s="142">
        <f>Assumptions!$F$76*(1+Assumptions!$D$104)^(G$25)</f>
        <v>0</v>
      </c>
      <c r="H61" s="142">
        <f>Assumptions!$F$76*(1+Assumptions!$D$104)^(H$25)</f>
        <v>0</v>
      </c>
      <c r="I61" s="142">
        <f>Assumptions!$F$76*(1+Assumptions!$D$104)^(I$25)</f>
        <v>0</v>
      </c>
      <c r="J61" s="142">
        <f>Assumptions!$F$76*(1+Assumptions!$D$104)^(J$25)</f>
        <v>0</v>
      </c>
      <c r="K61" s="142">
        <f>Assumptions!$F$76*(1+Assumptions!$D$104)^(K$25)</f>
        <v>0</v>
      </c>
      <c r="L61" s="142">
        <f>Assumptions!$F$76*(1+Assumptions!$D$104)^(L$25)</f>
        <v>0</v>
      </c>
      <c r="M61" s="142">
        <f>Assumptions!$F$76*(1+Assumptions!$D$104)^(M$25)</f>
        <v>0</v>
      </c>
      <c r="N61" s="142">
        <f>Assumptions!$F$76*(1+Assumptions!$D$104)^(N$25)</f>
        <v>0</v>
      </c>
      <c r="O61" s="342"/>
      <c r="P61" s="142">
        <f>Assumptions!$F$76*(1+Assumptions!$D$104)^(P$25)</f>
        <v>0</v>
      </c>
      <c r="Q61" s="142">
        <f>Assumptions!$F$76*(1+Assumptions!$D$104)^(Q$25)</f>
        <v>0</v>
      </c>
      <c r="R61" s="142">
        <f>Assumptions!$F$76*(1+Assumptions!$D$104)^(R$25)</f>
        <v>0</v>
      </c>
      <c r="S61" s="142">
        <f>Assumptions!$F$76*(1+Assumptions!$D$104)^(S$25)</f>
        <v>0</v>
      </c>
      <c r="T61" s="142">
        <f>Assumptions!$F$76*(1+Assumptions!$D$104)^(T$25)</f>
        <v>0</v>
      </c>
      <c r="U61" s="142">
        <f>Assumptions!$F$76*(1+Assumptions!$D$104)^(U$25)</f>
        <v>0</v>
      </c>
      <c r="V61" s="142">
        <f>Assumptions!$F$76*(1+Assumptions!$D$104)^(V$25)</f>
        <v>0</v>
      </c>
      <c r="W61" s="142">
        <f>Assumptions!$F$76*(1+Assumptions!$D$104)^(W$25)</f>
        <v>0</v>
      </c>
      <c r="X61" s="142">
        <f>Assumptions!$F$76*(1+Assumptions!$D$104)^(X$25)</f>
        <v>0</v>
      </c>
      <c r="Y61" s="142">
        <f>Assumptions!$F$76*(1+Assumptions!$D$104)^(Y$25)</f>
        <v>0</v>
      </c>
      <c r="Z61" s="142">
        <f>Assumptions!$F$76*(1+Assumptions!$D$104)^(Z$25)</f>
        <v>0</v>
      </c>
      <c r="AA61" s="142">
        <f>Assumptions!$F$76*(1+Assumptions!$D$104)^(AA$25)</f>
        <v>0</v>
      </c>
      <c r="AB61" s="342"/>
      <c r="AC61" s="142">
        <f>Assumptions!$F$76*(1+Assumptions!$D$104)^(AC$25)</f>
        <v>0</v>
      </c>
      <c r="AD61" s="142">
        <f>Assumptions!$F$76*(1+Assumptions!$D$104)^(AD$25)</f>
        <v>0</v>
      </c>
      <c r="AE61" s="142">
        <f>Assumptions!$F$76*(1+Assumptions!$D$104)^(AE$25)</f>
        <v>0</v>
      </c>
      <c r="AF61" s="142">
        <f>Assumptions!$F$76*(1+Assumptions!$D$104)^(AF$25)</f>
        <v>0</v>
      </c>
      <c r="AG61" s="142">
        <f>Assumptions!$F$76*(1+Assumptions!$D$104)^(AG$25)</f>
        <v>0</v>
      </c>
      <c r="AH61" s="142">
        <f>Assumptions!$F$76*(1+Assumptions!$D$104)^(AH$25)</f>
        <v>0</v>
      </c>
      <c r="AI61" s="142">
        <f>Assumptions!$F$76*(1+Assumptions!$D$104)^(AI$25)</f>
        <v>0</v>
      </c>
      <c r="AJ61" s="142">
        <f>Assumptions!$F$76*(1+Assumptions!$D$104)^(AJ$25)</f>
        <v>0</v>
      </c>
      <c r="AK61" s="142">
        <f>Assumptions!$F$76*(1+Assumptions!$D$104)^(AK$25)</f>
        <v>0</v>
      </c>
      <c r="AL61" s="142">
        <f>Assumptions!$F$76*(1+Assumptions!$D$104)^(AL$25)</f>
        <v>0</v>
      </c>
      <c r="AM61" s="142">
        <f>Assumptions!$F$76*(1+Assumptions!$D$104)^(AM$25)</f>
        <v>0</v>
      </c>
      <c r="AN61" s="142">
        <f>Assumptions!$F$76*(1+Assumptions!$D$104)^(AN$25)</f>
        <v>0</v>
      </c>
      <c r="AO61" s="342"/>
      <c r="AP61" s="142">
        <f>Assumptions!$F$76*(1+Assumptions!$D$104)^(AP$25)</f>
        <v>0</v>
      </c>
      <c r="AQ61" s="142">
        <f>Assumptions!$F$76*(1+Assumptions!$D$104)^(AQ$25)</f>
        <v>0</v>
      </c>
      <c r="AR61" s="142">
        <f>Assumptions!$F$76*(1+Assumptions!$D$104)^(AR$25)</f>
        <v>0</v>
      </c>
      <c r="AS61" s="142">
        <f>Assumptions!$F$76*(1+Assumptions!$D$104)^(AS$25)</f>
        <v>0</v>
      </c>
      <c r="AT61" s="142">
        <f>Assumptions!$F$76*(1+Assumptions!$D$104)^(AT$25)</f>
        <v>0</v>
      </c>
      <c r="AU61" s="142">
        <f>Assumptions!$F$76*(1+Assumptions!$D$104)^(AU$25)</f>
        <v>0</v>
      </c>
      <c r="AV61" s="142">
        <f>Assumptions!$F$76*(1+Assumptions!$D$104)^(AV$25)</f>
        <v>0</v>
      </c>
      <c r="AW61" s="142">
        <f>Assumptions!$F$76*(1+Assumptions!$D$104)^(AW$25)</f>
        <v>0</v>
      </c>
      <c r="AX61" s="142">
        <f>Assumptions!$F$76*(1+Assumptions!$D$104)^(AX$25)</f>
        <v>0</v>
      </c>
      <c r="AY61" s="142">
        <f>Assumptions!$F$76*(1+Assumptions!$D$104)^(AY$25)</f>
        <v>0</v>
      </c>
      <c r="AZ61" s="142">
        <f>Assumptions!$F$76*(1+Assumptions!$D$104)^(AZ$25)</f>
        <v>0</v>
      </c>
      <c r="BA61" s="142">
        <f>Assumptions!$F$76*(1+Assumptions!$D$104)^(BA$25)</f>
        <v>0</v>
      </c>
      <c r="BB61" s="342"/>
      <c r="BC61" s="142">
        <f>Assumptions!$F$76*(1+Assumptions!$D$104)^(BC$25)</f>
        <v>0</v>
      </c>
      <c r="BD61" s="142">
        <f>Assumptions!$F$76*(1+Assumptions!$D$104)^(BD$25)</f>
        <v>0</v>
      </c>
      <c r="BE61" s="142">
        <f>Assumptions!$F$76*(1+Assumptions!$D$104)^(BE$25)</f>
        <v>0</v>
      </c>
      <c r="BF61" s="142">
        <f>Assumptions!$F$76*(1+Assumptions!$D$104)^(BF$25)</f>
        <v>0</v>
      </c>
      <c r="BG61" s="142">
        <f>Assumptions!$F$76*(1+Assumptions!$D$104)^(BG$25)</f>
        <v>0</v>
      </c>
      <c r="BH61" s="142">
        <f>Assumptions!$F$76*(1+Assumptions!$D$104)^(BH$25)</f>
        <v>0</v>
      </c>
      <c r="BI61" s="142">
        <f>Assumptions!$F$76*(1+Assumptions!$D$104)^(BI$25)</f>
        <v>0</v>
      </c>
      <c r="BJ61" s="142">
        <f>Assumptions!$F$76*(1+Assumptions!$D$104)^(BJ$25)</f>
        <v>0</v>
      </c>
      <c r="BK61" s="142">
        <f>Assumptions!$F$76*(1+Assumptions!$D$104)^(BK$25)</f>
        <v>0</v>
      </c>
      <c r="BL61" s="142">
        <f>Assumptions!$F$76*(1+Assumptions!$D$104)^(BL$25)</f>
        <v>0</v>
      </c>
      <c r="BM61" s="142">
        <f>Assumptions!$F$76*(1+Assumptions!$D$104)^(BM$25)</f>
        <v>0</v>
      </c>
      <c r="BN61" s="142">
        <f>Assumptions!$F$76*(1+Assumptions!$D$104)^(BN$25)</f>
        <v>0</v>
      </c>
      <c r="BO61" s="342"/>
      <c r="BP61" s="142">
        <f>Assumptions!$F$76*(1+Assumptions!$D$104)^(BP$25)</f>
        <v>0</v>
      </c>
      <c r="BQ61" s="142">
        <f>Assumptions!$F$76*(1+Assumptions!$D$104)^(BQ$25)</f>
        <v>0</v>
      </c>
      <c r="BR61" s="142">
        <f>Assumptions!$F$76*(1+Assumptions!$D$104)^(BR$25)</f>
        <v>0</v>
      </c>
      <c r="BS61" s="142">
        <f>Assumptions!$F$76*(1+Assumptions!$D$104)^(BS$25)</f>
        <v>0</v>
      </c>
      <c r="BT61" s="142">
        <f>Assumptions!$F$76*(1+Assumptions!$D$104)^(BT$25)</f>
        <v>0</v>
      </c>
      <c r="BU61" s="142">
        <f>Assumptions!$F$76*(1+Assumptions!$D$104)^(BU$25)</f>
        <v>0</v>
      </c>
      <c r="BV61" s="142">
        <f>Assumptions!$F$76*(1+Assumptions!$D$104)^(BV$25)</f>
        <v>0</v>
      </c>
      <c r="BW61" s="142">
        <f>Assumptions!$F$76*(1+Assumptions!$D$104)^(BW$25)</f>
        <v>0</v>
      </c>
      <c r="BX61" s="142">
        <f>Assumptions!$F$76*(1+Assumptions!$D$104)^(BX$25)</f>
        <v>0</v>
      </c>
      <c r="BY61" s="142">
        <f>Assumptions!$F$76*(1+Assumptions!$D$104)^(BY$25)</f>
        <v>0</v>
      </c>
      <c r="BZ61" s="142">
        <f>Assumptions!$F$76*(1+Assumptions!$D$104)^(BZ$25)</f>
        <v>0</v>
      </c>
      <c r="CA61" s="142">
        <f>Assumptions!$F$76*(1+Assumptions!$D$104)^(CA$25)</f>
        <v>0</v>
      </c>
      <c r="CB61" s="342"/>
      <c r="CC61" s="142">
        <f>Assumptions!$F$76*(1+Assumptions!$D$104)^(CC$25)</f>
        <v>0</v>
      </c>
      <c r="CD61" s="142">
        <f>Assumptions!$F$76*(1+Assumptions!$D$104)^(CD$25)</f>
        <v>0</v>
      </c>
      <c r="CE61" s="142">
        <f>Assumptions!$F$76*(1+Assumptions!$D$104)^(CE$25)</f>
        <v>0</v>
      </c>
      <c r="CF61" s="142">
        <f>Assumptions!$F$76*(1+Assumptions!$D$104)^(CF$25)</f>
        <v>0</v>
      </c>
      <c r="CG61" s="142">
        <f>Assumptions!$F$76*(1+Assumptions!$D$104)^(CG$25)</f>
        <v>0</v>
      </c>
      <c r="CH61" s="142">
        <f>Assumptions!$F$76*(1+Assumptions!$D$104)^(CH$25)</f>
        <v>0</v>
      </c>
      <c r="CI61" s="142">
        <f>Assumptions!$F$76*(1+Assumptions!$D$104)^(CI$25)</f>
        <v>0</v>
      </c>
      <c r="CJ61" s="142">
        <f>Assumptions!$F$76*(1+Assumptions!$D$104)^(CJ$25)</f>
        <v>0</v>
      </c>
      <c r="CK61" s="142">
        <f>Assumptions!$F$76*(1+Assumptions!$D$104)^(CK$25)</f>
        <v>0</v>
      </c>
      <c r="CL61" s="142">
        <f>Assumptions!$F$76*(1+Assumptions!$D$104)^(CL$25)</f>
        <v>0</v>
      </c>
      <c r="CM61" s="142">
        <f>Assumptions!$F$76*(1+Assumptions!$D$104)^(CM$25)</f>
        <v>0</v>
      </c>
      <c r="CN61" s="142">
        <f>Assumptions!$F$76*(1+Assumptions!$D$104)^(CN$25)</f>
        <v>0</v>
      </c>
      <c r="CO61" s="342"/>
      <c r="CP61" s="142">
        <f>Assumptions!$F$76*(1+Assumptions!$D$104)^(CP$25)</f>
        <v>0</v>
      </c>
      <c r="CQ61" s="142">
        <f>Assumptions!$F$76*(1+Assumptions!$D$104)^(CQ$25)</f>
        <v>0</v>
      </c>
      <c r="CR61" s="142">
        <f>Assumptions!$F$76*(1+Assumptions!$D$104)^(CR$25)</f>
        <v>0</v>
      </c>
      <c r="CS61" s="142">
        <f>Assumptions!$F$76*(1+Assumptions!$D$104)^(CS$25)</f>
        <v>0</v>
      </c>
      <c r="CT61" s="142">
        <f>Assumptions!$F$76*(1+Assumptions!$D$104)^(CT$25)</f>
        <v>0</v>
      </c>
      <c r="CU61" s="142">
        <f>Assumptions!$F$76*(1+Assumptions!$D$104)^(CU$25)</f>
        <v>0</v>
      </c>
      <c r="CV61" s="142">
        <f>Assumptions!$F$76*(1+Assumptions!$D$104)^(CV$25)</f>
        <v>0</v>
      </c>
      <c r="CW61" s="142">
        <f>Assumptions!$F$76*(1+Assumptions!$D$104)^(CW$25)</f>
        <v>0</v>
      </c>
      <c r="CX61" s="142">
        <f>Assumptions!$F$76*(1+Assumptions!$D$104)^(CX$25)</f>
        <v>0</v>
      </c>
      <c r="CY61" s="142">
        <f>Assumptions!$F$76*(1+Assumptions!$D$104)^(CY$25)</f>
        <v>0</v>
      </c>
      <c r="CZ61" s="142">
        <f>Assumptions!$F$76*(1+Assumptions!$D$104)^(CZ$25)</f>
        <v>0</v>
      </c>
      <c r="DA61" s="142">
        <f>Assumptions!$F$76*(1+Assumptions!$D$104)^(DA$25)</f>
        <v>0</v>
      </c>
      <c r="DB61" s="342"/>
    </row>
    <row r="62" spans="2:106" s="28" customFormat="1" outlineLevel="1">
      <c r="B62" s="151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55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55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55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55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  <c r="BM62" s="143"/>
      <c r="BN62" s="143"/>
      <c r="BO62" s="155"/>
      <c r="BP62" s="143"/>
      <c r="BQ62" s="143"/>
      <c r="BR62" s="143"/>
      <c r="BS62" s="143"/>
      <c r="BT62" s="143"/>
      <c r="BU62" s="143"/>
      <c r="BV62" s="143"/>
      <c r="BW62" s="143"/>
      <c r="BX62" s="143"/>
      <c r="BY62" s="143"/>
      <c r="BZ62" s="143"/>
      <c r="CA62" s="143"/>
      <c r="CB62" s="155"/>
      <c r="CC62" s="143"/>
      <c r="CD62" s="143"/>
      <c r="CE62" s="143"/>
      <c r="CF62" s="143"/>
      <c r="CG62" s="143"/>
      <c r="CH62" s="143"/>
      <c r="CI62" s="143"/>
      <c r="CJ62" s="143"/>
      <c r="CK62" s="143"/>
      <c r="CL62" s="143"/>
      <c r="CM62" s="143"/>
      <c r="CN62" s="143"/>
      <c r="CO62" s="155"/>
      <c r="CP62" s="143"/>
      <c r="CQ62" s="143"/>
      <c r="CR62" s="143"/>
      <c r="CS62" s="143"/>
      <c r="CT62" s="143"/>
      <c r="CU62" s="143"/>
      <c r="CV62" s="143"/>
      <c r="CW62" s="143"/>
      <c r="CX62" s="143"/>
      <c r="CY62" s="143"/>
      <c r="CZ62" s="143"/>
      <c r="DA62" s="143"/>
      <c r="DB62" s="155"/>
    </row>
  </sheetData>
  <sheetProtection formatColumns="0" formatRows="0" selectLockedCells="1"/>
  <pageMargins left="0.75" right="0.75" top="1" bottom="1" header="0.5" footer="0.5"/>
  <pageSetup paperSize="9" scale="69" orientation="landscape" r:id="rId1"/>
  <headerFooter alignWithMargins="0"/>
  <ignoredErrors>
    <ignoredError sqref="O6:DB14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05DE1-4D6A-483D-9987-85EFA0F1E00C}">
  <sheetPr>
    <tabColor theme="4" tint="0.39997558519241921"/>
  </sheetPr>
  <dimension ref="B2:DC60"/>
  <sheetViews>
    <sheetView showGridLines="0" zoomScale="90" zoomScaleNormal="90" workbookViewId="0">
      <pane xSplit="2" ySplit="4" topLeftCell="O5" activePane="bottomRight" state="frozen"/>
      <selection pane="topRight" activeCell="O19" sqref="O19"/>
      <selection pane="bottomLeft" activeCell="O19" sqref="O19"/>
      <selection pane="bottomRight" activeCell="A19" sqref="A19:XFD19"/>
    </sheetView>
  </sheetViews>
  <sheetFormatPr defaultColWidth="9.109375" defaultRowHeight="13.2" outlineLevelRow="1" outlineLevelCol="1"/>
  <cols>
    <col min="1" max="1" width="6.109375" style="21" customWidth="1"/>
    <col min="2" max="2" width="55.33203125" style="21" customWidth="1"/>
    <col min="3" max="9" width="11.44140625" style="21" hidden="1" customWidth="1" outlineLevel="1"/>
    <col min="10" max="12" width="13.44140625" style="21" hidden="1" customWidth="1" outlineLevel="1"/>
    <col min="13" max="14" width="11.44140625" style="21" hidden="1" customWidth="1" outlineLevel="1"/>
    <col min="15" max="15" width="11.44140625" style="21" customWidth="1" collapsed="1"/>
    <col min="16" max="22" width="11.44140625" style="21" hidden="1" customWidth="1" outlineLevel="1"/>
    <col min="23" max="25" width="13.44140625" style="21" hidden="1" customWidth="1" outlineLevel="1"/>
    <col min="26" max="27" width="11.44140625" style="21" hidden="1" customWidth="1" outlineLevel="1"/>
    <col min="28" max="28" width="11.44140625" style="21" customWidth="1" collapsed="1"/>
    <col min="29" max="35" width="11.44140625" style="21" hidden="1" customWidth="1" outlineLevel="1"/>
    <col min="36" max="38" width="13.44140625" style="21" hidden="1" customWidth="1" outlineLevel="1"/>
    <col min="39" max="40" width="11.44140625" style="21" hidden="1" customWidth="1" outlineLevel="1"/>
    <col min="41" max="41" width="11.44140625" style="21" customWidth="1" collapsed="1"/>
    <col min="42" max="48" width="11.44140625" style="21" hidden="1" customWidth="1" outlineLevel="1"/>
    <col min="49" max="51" width="13.44140625" style="21" hidden="1" customWidth="1" outlineLevel="1"/>
    <col min="52" max="53" width="11.44140625" style="21" hidden="1" customWidth="1" outlineLevel="1"/>
    <col min="54" max="54" width="11.44140625" style="21" customWidth="1" collapsed="1"/>
    <col min="55" max="61" width="11.44140625" style="21" hidden="1" customWidth="1" outlineLevel="1"/>
    <col min="62" max="64" width="13.44140625" style="21" hidden="1" customWidth="1" outlineLevel="1"/>
    <col min="65" max="66" width="11.44140625" style="21" hidden="1" customWidth="1" outlineLevel="1"/>
    <col min="67" max="67" width="11.44140625" style="21" customWidth="1" collapsed="1"/>
    <col min="68" max="74" width="11.44140625" style="21" hidden="1" customWidth="1" outlineLevel="1"/>
    <col min="75" max="77" width="13.44140625" style="21" hidden="1" customWidth="1" outlineLevel="1"/>
    <col min="78" max="79" width="11.44140625" style="21" hidden="1" customWidth="1" outlineLevel="1"/>
    <col min="80" max="80" width="11.44140625" style="21" customWidth="1" collapsed="1"/>
    <col min="81" max="87" width="11.44140625" style="21" hidden="1" customWidth="1" outlineLevel="1"/>
    <col min="88" max="90" width="13.44140625" style="21" hidden="1" customWidth="1" outlineLevel="1"/>
    <col min="91" max="92" width="11.44140625" style="21" hidden="1" customWidth="1" outlineLevel="1"/>
    <col min="93" max="93" width="11.44140625" style="21" customWidth="1" collapsed="1"/>
    <col min="94" max="105" width="11.44140625" style="21" hidden="1" customWidth="1" outlineLevel="1"/>
    <col min="106" max="106" width="11.44140625" style="21" customWidth="1" collapsed="1"/>
    <col min="107" max="16384" width="9.109375" style="21"/>
  </cols>
  <sheetData>
    <row r="2" spans="2:106" s="229" customFormat="1" ht="14.4" thickBot="1">
      <c r="B2" s="227" t="str">
        <f>LEFT(Assumptions!$B$2,FIND("Budget",Assumptions!$B$2)-1)&amp;"Sales, General &amp; Administrative Costs "&amp;RIGHT(Assumptions!$B$2,9)</f>
        <v>SUPA Sales, General &amp; Administrative Costs 2026-2033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8"/>
      <c r="AM2" s="228"/>
      <c r="AN2" s="228"/>
      <c r="AO2" s="228"/>
      <c r="AP2" s="228"/>
      <c r="AQ2" s="228"/>
      <c r="AR2" s="228"/>
      <c r="AS2" s="228"/>
      <c r="AT2" s="228"/>
      <c r="AU2" s="228"/>
      <c r="AV2" s="228"/>
      <c r="AW2" s="228"/>
      <c r="AX2" s="228"/>
      <c r="AY2" s="228"/>
      <c r="AZ2" s="228"/>
      <c r="BA2" s="228"/>
      <c r="BB2" s="228"/>
      <c r="BC2" s="228"/>
      <c r="BD2" s="228"/>
      <c r="BE2" s="228"/>
      <c r="BF2" s="228"/>
      <c r="BG2" s="228"/>
      <c r="BH2" s="228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  <c r="CC2" s="228"/>
      <c r="CD2" s="228"/>
      <c r="CE2" s="228"/>
      <c r="CF2" s="228"/>
      <c r="CG2" s="228"/>
      <c r="CH2" s="228"/>
      <c r="CI2" s="228"/>
      <c r="CJ2" s="228"/>
      <c r="CK2" s="228"/>
      <c r="CL2" s="228"/>
      <c r="CM2" s="228"/>
      <c r="CN2" s="228"/>
      <c r="CO2" s="228"/>
      <c r="CP2" s="228"/>
      <c r="CQ2" s="228"/>
      <c r="CR2" s="228"/>
      <c r="CS2" s="228"/>
      <c r="CT2" s="228"/>
      <c r="CU2" s="228"/>
      <c r="CV2" s="228"/>
      <c r="CW2" s="228"/>
      <c r="CX2" s="228"/>
      <c r="CY2" s="228"/>
      <c r="CZ2" s="228"/>
      <c r="DA2" s="228"/>
      <c r="DB2" s="228"/>
    </row>
    <row r="3" spans="2:106" s="218" customFormat="1" ht="13.8" thickTop="1">
      <c r="B3" s="221" t="s">
        <v>6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2"/>
      <c r="BH3" s="222"/>
      <c r="BI3" s="222"/>
      <c r="BJ3" s="222"/>
      <c r="BK3" s="222"/>
      <c r="BL3" s="222"/>
      <c r="BM3" s="222"/>
      <c r="BN3" s="222"/>
      <c r="BO3" s="222"/>
      <c r="BP3" s="222"/>
      <c r="BQ3" s="222"/>
      <c r="BR3" s="222"/>
      <c r="BS3" s="222"/>
      <c r="BT3" s="222"/>
      <c r="BU3" s="222"/>
      <c r="BV3" s="222"/>
      <c r="BW3" s="222"/>
      <c r="BX3" s="222"/>
      <c r="BY3" s="222"/>
      <c r="BZ3" s="222"/>
      <c r="CA3" s="222"/>
      <c r="CB3" s="222"/>
      <c r="CC3" s="222"/>
      <c r="CD3" s="222"/>
      <c r="CE3" s="222"/>
      <c r="CF3" s="222"/>
      <c r="CG3" s="222"/>
      <c r="CH3" s="222"/>
      <c r="CI3" s="222"/>
      <c r="CJ3" s="222"/>
      <c r="CK3" s="222"/>
      <c r="CL3" s="222"/>
      <c r="CM3" s="222"/>
      <c r="CN3" s="222"/>
      <c r="CO3" s="222"/>
      <c r="CP3" s="222"/>
      <c r="CQ3" s="222"/>
      <c r="CR3" s="222"/>
      <c r="CS3" s="222"/>
      <c r="CT3" s="222"/>
      <c r="CU3" s="222"/>
      <c r="CV3" s="222"/>
      <c r="CW3" s="222"/>
      <c r="CX3" s="222"/>
      <c r="CY3" s="222"/>
    </row>
    <row r="4" spans="2:106" s="218" customFormat="1">
      <c r="B4" s="41"/>
      <c r="C4" s="42">
        <f>PL!C4</f>
        <v>46053</v>
      </c>
      <c r="D4" s="42">
        <f>EOMONTH(C4,1)</f>
        <v>46081</v>
      </c>
      <c r="E4" s="42">
        <f t="shared" ref="E4:N4" si="0">EOMONTH(D4,1)</f>
        <v>46112</v>
      </c>
      <c r="F4" s="42">
        <f t="shared" si="0"/>
        <v>46142</v>
      </c>
      <c r="G4" s="42">
        <f t="shared" si="0"/>
        <v>46173</v>
      </c>
      <c r="H4" s="42">
        <f t="shared" si="0"/>
        <v>46203</v>
      </c>
      <c r="I4" s="42">
        <f t="shared" si="0"/>
        <v>46234</v>
      </c>
      <c r="J4" s="42">
        <f t="shared" si="0"/>
        <v>46265</v>
      </c>
      <c r="K4" s="42">
        <f t="shared" si="0"/>
        <v>46295</v>
      </c>
      <c r="L4" s="42">
        <f t="shared" si="0"/>
        <v>46326</v>
      </c>
      <c r="M4" s="42">
        <f t="shared" si="0"/>
        <v>46356</v>
      </c>
      <c r="N4" s="42">
        <f t="shared" si="0"/>
        <v>46387</v>
      </c>
      <c r="O4" s="43">
        <f>PL!O4</f>
        <v>2026</v>
      </c>
      <c r="P4" s="42">
        <f>PL!P4</f>
        <v>46418</v>
      </c>
      <c r="Q4" s="42">
        <f>EOMONTH(P4,1)</f>
        <v>46446</v>
      </c>
      <c r="R4" s="42">
        <f t="shared" ref="R4:AA4" si="1">EOMONTH(Q4,1)</f>
        <v>46477</v>
      </c>
      <c r="S4" s="42">
        <f t="shared" si="1"/>
        <v>46507</v>
      </c>
      <c r="T4" s="42">
        <f t="shared" si="1"/>
        <v>46538</v>
      </c>
      <c r="U4" s="42">
        <f t="shared" si="1"/>
        <v>46568</v>
      </c>
      <c r="V4" s="42">
        <f t="shared" si="1"/>
        <v>46599</v>
      </c>
      <c r="W4" s="42">
        <f t="shared" si="1"/>
        <v>46630</v>
      </c>
      <c r="X4" s="42">
        <f t="shared" si="1"/>
        <v>46660</v>
      </c>
      <c r="Y4" s="42">
        <f t="shared" si="1"/>
        <v>46691</v>
      </c>
      <c r="Z4" s="42">
        <f t="shared" si="1"/>
        <v>46721</v>
      </c>
      <c r="AA4" s="42">
        <f t="shared" si="1"/>
        <v>46752</v>
      </c>
      <c r="AB4" s="43">
        <f>PL!AB4</f>
        <v>2027</v>
      </c>
      <c r="AC4" s="42">
        <f>PL!AC4</f>
        <v>46783</v>
      </c>
      <c r="AD4" s="42">
        <f>EOMONTH(AC4,1)</f>
        <v>46812</v>
      </c>
      <c r="AE4" s="42">
        <f t="shared" ref="AE4:AN4" si="2">EOMONTH(AD4,1)</f>
        <v>46843</v>
      </c>
      <c r="AF4" s="42">
        <f t="shared" si="2"/>
        <v>46873</v>
      </c>
      <c r="AG4" s="42">
        <f t="shared" si="2"/>
        <v>46904</v>
      </c>
      <c r="AH4" s="42">
        <f t="shared" si="2"/>
        <v>46934</v>
      </c>
      <c r="AI4" s="42">
        <f t="shared" si="2"/>
        <v>46965</v>
      </c>
      <c r="AJ4" s="42">
        <f t="shared" si="2"/>
        <v>46996</v>
      </c>
      <c r="AK4" s="42">
        <f t="shared" si="2"/>
        <v>47026</v>
      </c>
      <c r="AL4" s="42">
        <f t="shared" si="2"/>
        <v>47057</v>
      </c>
      <c r="AM4" s="42">
        <f t="shared" si="2"/>
        <v>47087</v>
      </c>
      <c r="AN4" s="42">
        <f t="shared" si="2"/>
        <v>47118</v>
      </c>
      <c r="AO4" s="43">
        <f>PL!AO4</f>
        <v>2028</v>
      </c>
      <c r="AP4" s="42">
        <f>PL!AP4</f>
        <v>47149</v>
      </c>
      <c r="AQ4" s="42">
        <f>EOMONTH(AP4,1)</f>
        <v>47177</v>
      </c>
      <c r="AR4" s="42">
        <f t="shared" ref="AR4:BA4" si="3">EOMONTH(AQ4,1)</f>
        <v>47208</v>
      </c>
      <c r="AS4" s="42">
        <f t="shared" si="3"/>
        <v>47238</v>
      </c>
      <c r="AT4" s="42">
        <f t="shared" si="3"/>
        <v>47269</v>
      </c>
      <c r="AU4" s="42">
        <f t="shared" si="3"/>
        <v>47299</v>
      </c>
      <c r="AV4" s="42">
        <f t="shared" si="3"/>
        <v>47330</v>
      </c>
      <c r="AW4" s="42">
        <f t="shared" si="3"/>
        <v>47361</v>
      </c>
      <c r="AX4" s="42">
        <f t="shared" si="3"/>
        <v>47391</v>
      </c>
      <c r="AY4" s="42">
        <f t="shared" si="3"/>
        <v>47422</v>
      </c>
      <c r="AZ4" s="42">
        <f t="shared" si="3"/>
        <v>47452</v>
      </c>
      <c r="BA4" s="42">
        <f t="shared" si="3"/>
        <v>47483</v>
      </c>
      <c r="BB4" s="43">
        <f>PL!BB4</f>
        <v>2029</v>
      </c>
      <c r="BC4" s="42">
        <f>PL!BC4</f>
        <v>47514</v>
      </c>
      <c r="BD4" s="42">
        <f>EOMONTH(BC4,1)</f>
        <v>47542</v>
      </c>
      <c r="BE4" s="42">
        <f t="shared" ref="BE4:BN4" si="4">EOMONTH(BD4,1)</f>
        <v>47573</v>
      </c>
      <c r="BF4" s="42">
        <f t="shared" si="4"/>
        <v>47603</v>
      </c>
      <c r="BG4" s="42">
        <f t="shared" si="4"/>
        <v>47634</v>
      </c>
      <c r="BH4" s="42">
        <f t="shared" si="4"/>
        <v>47664</v>
      </c>
      <c r="BI4" s="42">
        <f t="shared" si="4"/>
        <v>47695</v>
      </c>
      <c r="BJ4" s="42">
        <f t="shared" si="4"/>
        <v>47726</v>
      </c>
      <c r="BK4" s="42">
        <f t="shared" si="4"/>
        <v>47756</v>
      </c>
      <c r="BL4" s="42">
        <f t="shared" si="4"/>
        <v>47787</v>
      </c>
      <c r="BM4" s="42">
        <f t="shared" si="4"/>
        <v>47817</v>
      </c>
      <c r="BN4" s="42">
        <f t="shared" si="4"/>
        <v>47848</v>
      </c>
      <c r="BO4" s="43">
        <f>PL!BO4</f>
        <v>2030</v>
      </c>
      <c r="BP4" s="42">
        <f>PL!BP4</f>
        <v>47879</v>
      </c>
      <c r="BQ4" s="42">
        <f>EOMONTH(BP4,1)</f>
        <v>47907</v>
      </c>
      <c r="BR4" s="42">
        <f t="shared" ref="BR4:CA4" si="5">EOMONTH(BQ4,1)</f>
        <v>47938</v>
      </c>
      <c r="BS4" s="42">
        <f t="shared" si="5"/>
        <v>47968</v>
      </c>
      <c r="BT4" s="42">
        <f t="shared" si="5"/>
        <v>47999</v>
      </c>
      <c r="BU4" s="42">
        <f t="shared" si="5"/>
        <v>48029</v>
      </c>
      <c r="BV4" s="42">
        <f t="shared" si="5"/>
        <v>48060</v>
      </c>
      <c r="BW4" s="42">
        <f t="shared" si="5"/>
        <v>48091</v>
      </c>
      <c r="BX4" s="42">
        <f t="shared" si="5"/>
        <v>48121</v>
      </c>
      <c r="BY4" s="42">
        <f t="shared" si="5"/>
        <v>48152</v>
      </c>
      <c r="BZ4" s="42">
        <f t="shared" si="5"/>
        <v>48182</v>
      </c>
      <c r="CA4" s="42">
        <f t="shared" si="5"/>
        <v>48213</v>
      </c>
      <c r="CB4" s="43">
        <f>PL!CB4</f>
        <v>2031</v>
      </c>
      <c r="CC4" s="42">
        <f>PL!CC4</f>
        <v>48244</v>
      </c>
      <c r="CD4" s="42">
        <f>EOMONTH(CC4,1)</f>
        <v>48273</v>
      </c>
      <c r="CE4" s="42">
        <f t="shared" ref="CE4:CN4" si="6">EOMONTH(CD4,1)</f>
        <v>48304</v>
      </c>
      <c r="CF4" s="42">
        <f t="shared" si="6"/>
        <v>48334</v>
      </c>
      <c r="CG4" s="42">
        <f t="shared" si="6"/>
        <v>48365</v>
      </c>
      <c r="CH4" s="42">
        <f t="shared" si="6"/>
        <v>48395</v>
      </c>
      <c r="CI4" s="42">
        <f t="shared" si="6"/>
        <v>48426</v>
      </c>
      <c r="CJ4" s="42">
        <f t="shared" si="6"/>
        <v>48457</v>
      </c>
      <c r="CK4" s="42">
        <f t="shared" si="6"/>
        <v>48487</v>
      </c>
      <c r="CL4" s="42">
        <f t="shared" si="6"/>
        <v>48518</v>
      </c>
      <c r="CM4" s="42">
        <f t="shared" si="6"/>
        <v>48548</v>
      </c>
      <c r="CN4" s="42">
        <f t="shared" si="6"/>
        <v>48579</v>
      </c>
      <c r="CO4" s="43">
        <f>PL!CO4</f>
        <v>2032</v>
      </c>
      <c r="CP4" s="42">
        <f>PL!CP4</f>
        <v>48610</v>
      </c>
      <c r="CQ4" s="42">
        <f>EOMONTH(CP4,1)</f>
        <v>48638</v>
      </c>
      <c r="CR4" s="42">
        <f t="shared" ref="CR4:DA4" si="7">EOMONTH(CQ4,1)</f>
        <v>48669</v>
      </c>
      <c r="CS4" s="42">
        <f t="shared" si="7"/>
        <v>48699</v>
      </c>
      <c r="CT4" s="42">
        <f t="shared" si="7"/>
        <v>48730</v>
      </c>
      <c r="CU4" s="42">
        <f t="shared" si="7"/>
        <v>48760</v>
      </c>
      <c r="CV4" s="42">
        <f t="shared" si="7"/>
        <v>48791</v>
      </c>
      <c r="CW4" s="42">
        <f t="shared" si="7"/>
        <v>48822</v>
      </c>
      <c r="CX4" s="42">
        <f t="shared" si="7"/>
        <v>48852</v>
      </c>
      <c r="CY4" s="42">
        <f t="shared" si="7"/>
        <v>48883</v>
      </c>
      <c r="CZ4" s="42">
        <f t="shared" si="7"/>
        <v>48913</v>
      </c>
      <c r="DA4" s="42">
        <f t="shared" si="7"/>
        <v>48944</v>
      </c>
      <c r="DB4" s="43">
        <f>PL!DB4</f>
        <v>2033</v>
      </c>
    </row>
    <row r="5" spans="2:106" s="147" customFormat="1">
      <c r="B5" s="21"/>
      <c r="O5" s="148"/>
      <c r="AB5" s="148"/>
      <c r="AO5" s="148"/>
      <c r="BB5" s="148"/>
      <c r="BO5" s="148"/>
      <c r="CB5" s="148"/>
      <c r="CO5" s="148"/>
      <c r="DB5" s="148"/>
    </row>
    <row r="6" spans="2:106" s="28" customFormat="1">
      <c r="B6" s="236" t="s">
        <v>203</v>
      </c>
      <c r="C6" s="241">
        <f>SUM(C7:C12)</f>
        <v>0</v>
      </c>
      <c r="D6" s="241">
        <f t="shared" ref="D6:N6" si="8">SUM(D7:D12)</f>
        <v>0</v>
      </c>
      <c r="E6" s="241">
        <f t="shared" si="8"/>
        <v>7500</v>
      </c>
      <c r="F6" s="241">
        <f t="shared" si="8"/>
        <v>7500</v>
      </c>
      <c r="G6" s="241">
        <f t="shared" si="8"/>
        <v>7500</v>
      </c>
      <c r="H6" s="241">
        <f t="shared" si="8"/>
        <v>7500</v>
      </c>
      <c r="I6" s="241">
        <f t="shared" si="8"/>
        <v>7500</v>
      </c>
      <c r="J6" s="241">
        <f t="shared" si="8"/>
        <v>7500</v>
      </c>
      <c r="K6" s="241">
        <f t="shared" si="8"/>
        <v>7500</v>
      </c>
      <c r="L6" s="241">
        <f t="shared" si="8"/>
        <v>7500</v>
      </c>
      <c r="M6" s="241">
        <f t="shared" si="8"/>
        <v>7500</v>
      </c>
      <c r="N6" s="241">
        <f t="shared" si="8"/>
        <v>7500</v>
      </c>
      <c r="O6" s="242">
        <f>SUM(C6:N6)</f>
        <v>75000</v>
      </c>
      <c r="P6" s="241">
        <f>SUM(P7:P12)</f>
        <v>7500</v>
      </c>
      <c r="Q6" s="241">
        <f t="shared" ref="Q6" si="9">SUM(Q7:Q12)</f>
        <v>7500</v>
      </c>
      <c r="R6" s="241">
        <f t="shared" ref="R6" si="10">SUM(R7:R12)</f>
        <v>7650</v>
      </c>
      <c r="S6" s="241">
        <f t="shared" ref="S6" si="11">SUM(S7:S12)</f>
        <v>7650</v>
      </c>
      <c r="T6" s="241">
        <f t="shared" ref="T6" si="12">SUM(T7:T12)</f>
        <v>7650</v>
      </c>
      <c r="U6" s="241">
        <f t="shared" ref="U6" si="13">SUM(U7:U12)</f>
        <v>7650</v>
      </c>
      <c r="V6" s="241">
        <f t="shared" ref="V6" si="14">SUM(V7:V12)</f>
        <v>14500</v>
      </c>
      <c r="W6" s="241">
        <f t="shared" ref="W6" si="15">SUM(W7:W12)</f>
        <v>14500</v>
      </c>
      <c r="X6" s="241">
        <f t="shared" ref="X6" si="16">SUM(X7:X12)</f>
        <v>14500</v>
      </c>
      <c r="Y6" s="241">
        <f t="shared" ref="Y6" si="17">SUM(Y7:Y12)</f>
        <v>14500</v>
      </c>
      <c r="Z6" s="241">
        <f t="shared" ref="Z6" si="18">SUM(Z7:Z12)</f>
        <v>14500</v>
      </c>
      <c r="AA6" s="241">
        <f t="shared" ref="AA6" si="19">SUM(AA7:AA12)</f>
        <v>14500</v>
      </c>
      <c r="AB6" s="242">
        <f>SUM(P6:AA6)</f>
        <v>132600</v>
      </c>
      <c r="AC6" s="241">
        <f>SUM(AC7:AC12)</f>
        <v>14500</v>
      </c>
      <c r="AD6" s="241">
        <f t="shared" ref="AD6" si="20">SUM(AD7:AD12)</f>
        <v>14500</v>
      </c>
      <c r="AE6" s="241">
        <f t="shared" ref="AE6" si="21">SUM(AE7:AE12)</f>
        <v>14500</v>
      </c>
      <c r="AF6" s="241">
        <f t="shared" ref="AF6" si="22">SUM(AF7:AF12)</f>
        <v>14500</v>
      </c>
      <c r="AG6" s="241">
        <f t="shared" ref="AG6" si="23">SUM(AG7:AG12)</f>
        <v>14500</v>
      </c>
      <c r="AH6" s="241">
        <f t="shared" ref="AH6" si="24">SUM(AH7:AH12)</f>
        <v>14500</v>
      </c>
      <c r="AI6" s="241">
        <f t="shared" ref="AI6" si="25">SUM(AI7:AI12)</f>
        <v>14790</v>
      </c>
      <c r="AJ6" s="241">
        <f t="shared" ref="AJ6" si="26">SUM(AJ7:AJ12)</f>
        <v>14790</v>
      </c>
      <c r="AK6" s="241">
        <f t="shared" ref="AK6" si="27">SUM(AK7:AK12)</f>
        <v>14790</v>
      </c>
      <c r="AL6" s="241">
        <f t="shared" ref="AL6" si="28">SUM(AL7:AL12)</f>
        <v>14790</v>
      </c>
      <c r="AM6" s="241">
        <f t="shared" ref="AM6" si="29">SUM(AM7:AM12)</f>
        <v>14790</v>
      </c>
      <c r="AN6" s="241">
        <f t="shared" ref="AN6" si="30">SUM(AN7:AN12)</f>
        <v>14790</v>
      </c>
      <c r="AO6" s="242">
        <f>SUM(AC6:AN6)</f>
        <v>175740</v>
      </c>
      <c r="AP6" s="241">
        <f>SUM(AP7:AP12)</f>
        <v>14790</v>
      </c>
      <c r="AQ6" s="241">
        <f t="shared" ref="AQ6" si="31">SUM(AQ7:AQ12)</f>
        <v>14790</v>
      </c>
      <c r="AR6" s="241">
        <f t="shared" ref="AR6" si="32">SUM(AR7:AR12)</f>
        <v>14790</v>
      </c>
      <c r="AS6" s="241">
        <f t="shared" ref="AS6" si="33">SUM(AS7:AS12)</f>
        <v>14790</v>
      </c>
      <c r="AT6" s="241">
        <f t="shared" ref="AT6" si="34">SUM(AT7:AT12)</f>
        <v>14790</v>
      </c>
      <c r="AU6" s="241">
        <f t="shared" ref="AU6" si="35">SUM(AU7:AU12)</f>
        <v>14790</v>
      </c>
      <c r="AV6" s="241">
        <f t="shared" ref="AV6" si="36">SUM(AV7:AV12)</f>
        <v>15085.8</v>
      </c>
      <c r="AW6" s="241">
        <f t="shared" ref="AW6" si="37">SUM(AW7:AW12)</f>
        <v>15085.8</v>
      </c>
      <c r="AX6" s="241">
        <f t="shared" ref="AX6" si="38">SUM(AX7:AX12)</f>
        <v>15085.8</v>
      </c>
      <c r="AY6" s="241">
        <f t="shared" ref="AY6" si="39">SUM(AY7:AY12)</f>
        <v>15085.8</v>
      </c>
      <c r="AZ6" s="241">
        <f t="shared" ref="AZ6" si="40">SUM(AZ7:AZ12)</f>
        <v>15085.8</v>
      </c>
      <c r="BA6" s="241">
        <f t="shared" ref="BA6" si="41">SUM(BA7:BA12)</f>
        <v>15085.8</v>
      </c>
      <c r="BB6" s="242">
        <f>SUM(AP6:BA6)</f>
        <v>179254.79999999996</v>
      </c>
      <c r="BC6" s="241">
        <f>SUM(BC7:BC12)</f>
        <v>26000</v>
      </c>
      <c r="BD6" s="241">
        <f t="shared" ref="BD6" si="42">SUM(BD7:BD12)</f>
        <v>26000</v>
      </c>
      <c r="BE6" s="241">
        <f t="shared" ref="BE6" si="43">SUM(BE7:BE12)</f>
        <v>26000</v>
      </c>
      <c r="BF6" s="241">
        <f t="shared" ref="BF6" si="44">SUM(BF7:BF12)</f>
        <v>26000</v>
      </c>
      <c r="BG6" s="241">
        <f t="shared" ref="BG6" si="45">SUM(BG7:BG12)</f>
        <v>26000</v>
      </c>
      <c r="BH6" s="241">
        <f t="shared" ref="BH6" si="46">SUM(BH7:BH12)</f>
        <v>26000</v>
      </c>
      <c r="BI6" s="241">
        <f t="shared" ref="BI6" si="47">SUM(BI7:BI12)</f>
        <v>26000</v>
      </c>
      <c r="BJ6" s="241">
        <f t="shared" ref="BJ6" si="48">SUM(BJ7:BJ12)</f>
        <v>26000</v>
      </c>
      <c r="BK6" s="241">
        <f t="shared" ref="BK6" si="49">SUM(BK7:BK12)</f>
        <v>26000</v>
      </c>
      <c r="BL6" s="241">
        <f t="shared" ref="BL6" si="50">SUM(BL7:BL12)</f>
        <v>26000</v>
      </c>
      <c r="BM6" s="241">
        <f t="shared" ref="BM6" si="51">SUM(BM7:BM12)</f>
        <v>26000</v>
      </c>
      <c r="BN6" s="241">
        <f t="shared" ref="BN6" si="52">SUM(BN7:BN12)</f>
        <v>26000</v>
      </c>
      <c r="BO6" s="242">
        <f>SUM(BC6:BN6)</f>
        <v>312000</v>
      </c>
      <c r="BP6" s="241">
        <f>SUM(BP7:BP12)</f>
        <v>26520</v>
      </c>
      <c r="BQ6" s="241">
        <f t="shared" ref="BQ6" si="53">SUM(BQ7:BQ12)</f>
        <v>26520</v>
      </c>
      <c r="BR6" s="241">
        <f t="shared" ref="BR6" si="54">SUM(BR7:BR12)</f>
        <v>26520</v>
      </c>
      <c r="BS6" s="241">
        <f t="shared" ref="BS6" si="55">SUM(BS7:BS12)</f>
        <v>26520</v>
      </c>
      <c r="BT6" s="241">
        <f t="shared" ref="BT6" si="56">SUM(BT7:BT12)</f>
        <v>26520</v>
      </c>
      <c r="BU6" s="241">
        <f t="shared" ref="BU6" si="57">SUM(BU7:BU12)</f>
        <v>26520</v>
      </c>
      <c r="BV6" s="241">
        <f t="shared" ref="BV6" si="58">SUM(BV7:BV12)</f>
        <v>26520</v>
      </c>
      <c r="BW6" s="241">
        <f t="shared" ref="BW6" si="59">SUM(BW7:BW12)</f>
        <v>26520</v>
      </c>
      <c r="BX6" s="241">
        <f t="shared" ref="BX6" si="60">SUM(BX7:BX12)</f>
        <v>26520</v>
      </c>
      <c r="BY6" s="241">
        <f t="shared" ref="BY6" si="61">SUM(BY7:BY12)</f>
        <v>26520</v>
      </c>
      <c r="BZ6" s="241">
        <f t="shared" ref="BZ6" si="62">SUM(BZ7:BZ12)</f>
        <v>26520</v>
      </c>
      <c r="CA6" s="241">
        <f t="shared" ref="CA6" si="63">SUM(CA7:CA12)</f>
        <v>26520</v>
      </c>
      <c r="CB6" s="242">
        <f>SUM(BP6:CA6)</f>
        <v>318240</v>
      </c>
      <c r="CC6" s="241">
        <f>SUM(CC7:CC12)</f>
        <v>27050.400000000001</v>
      </c>
      <c r="CD6" s="241">
        <f t="shared" ref="CD6" si="64">SUM(CD7:CD12)</f>
        <v>27050.400000000001</v>
      </c>
      <c r="CE6" s="241">
        <f t="shared" ref="CE6" si="65">SUM(CE7:CE12)</f>
        <v>27050.400000000001</v>
      </c>
      <c r="CF6" s="241">
        <f t="shared" ref="CF6" si="66">SUM(CF7:CF12)</f>
        <v>27050.400000000001</v>
      </c>
      <c r="CG6" s="241">
        <f t="shared" ref="CG6" si="67">SUM(CG7:CG12)</f>
        <v>27050.400000000001</v>
      </c>
      <c r="CH6" s="241">
        <f t="shared" ref="CH6" si="68">SUM(CH7:CH12)</f>
        <v>27050.400000000001</v>
      </c>
      <c r="CI6" s="241">
        <f t="shared" ref="CI6" si="69">SUM(CI7:CI12)</f>
        <v>27050.400000000001</v>
      </c>
      <c r="CJ6" s="241">
        <f t="shared" ref="CJ6" si="70">SUM(CJ7:CJ12)</f>
        <v>27050.400000000001</v>
      </c>
      <c r="CK6" s="241">
        <f t="shared" ref="CK6" si="71">SUM(CK7:CK12)</f>
        <v>27050.400000000001</v>
      </c>
      <c r="CL6" s="241">
        <f t="shared" ref="CL6" si="72">SUM(CL7:CL12)</f>
        <v>27050.400000000001</v>
      </c>
      <c r="CM6" s="241">
        <f t="shared" ref="CM6" si="73">SUM(CM7:CM12)</f>
        <v>27050.400000000001</v>
      </c>
      <c r="CN6" s="241">
        <f t="shared" ref="CN6" si="74">SUM(CN7:CN12)</f>
        <v>27050.400000000001</v>
      </c>
      <c r="CO6" s="242">
        <f>SUM(CC6:CN6)</f>
        <v>324604.80000000005</v>
      </c>
      <c r="CP6" s="241">
        <f>SUM(CP7:CP12)</f>
        <v>27591.408000000003</v>
      </c>
      <c r="CQ6" s="241">
        <f t="shared" ref="CQ6" si="75">SUM(CQ7:CQ12)</f>
        <v>27591.408000000003</v>
      </c>
      <c r="CR6" s="241">
        <f t="shared" ref="CR6" si="76">SUM(CR7:CR12)</f>
        <v>27591.408000000003</v>
      </c>
      <c r="CS6" s="241">
        <f t="shared" ref="CS6" si="77">SUM(CS7:CS12)</f>
        <v>27591.408000000003</v>
      </c>
      <c r="CT6" s="241">
        <f t="shared" ref="CT6" si="78">SUM(CT7:CT12)</f>
        <v>27591.408000000003</v>
      </c>
      <c r="CU6" s="241">
        <f t="shared" ref="CU6" si="79">SUM(CU7:CU12)</f>
        <v>27591.408000000003</v>
      </c>
      <c r="CV6" s="241">
        <f t="shared" ref="CV6" si="80">SUM(CV7:CV12)</f>
        <v>27591.408000000003</v>
      </c>
      <c r="CW6" s="241">
        <f t="shared" ref="CW6" si="81">SUM(CW7:CW12)</f>
        <v>27591.408000000003</v>
      </c>
      <c r="CX6" s="241">
        <f t="shared" ref="CX6" si="82">SUM(CX7:CX12)</f>
        <v>27591.408000000003</v>
      </c>
      <c r="CY6" s="241">
        <f t="shared" ref="CY6" si="83">SUM(CY7:CY12)</f>
        <v>27591.408000000003</v>
      </c>
      <c r="CZ6" s="241">
        <f t="shared" ref="CZ6" si="84">SUM(CZ7:CZ12)</f>
        <v>27591.408000000003</v>
      </c>
      <c r="DA6" s="241">
        <f t="shared" ref="DA6" si="85">SUM(DA7:DA12)</f>
        <v>27591.408000000003</v>
      </c>
      <c r="DB6" s="242">
        <f>SUM(CP6:DA6)</f>
        <v>331096.89600000001</v>
      </c>
    </row>
    <row r="7" spans="2:106" s="28" customFormat="1" outlineLevel="1">
      <c r="B7" s="393" t="str">
        <f>Assumptions!B80</f>
        <v>Marketing</v>
      </c>
      <c r="C7" s="142">
        <f>C$27*C33+C$28*C34+C$29*C35</f>
        <v>0</v>
      </c>
      <c r="D7" s="142">
        <f t="shared" ref="D7:N7" si="86">D$27*D33+D$28*D34+D$29*D35</f>
        <v>0</v>
      </c>
      <c r="E7" s="142">
        <f t="shared" si="86"/>
        <v>3000</v>
      </c>
      <c r="F7" s="142">
        <f t="shared" si="86"/>
        <v>3000</v>
      </c>
      <c r="G7" s="142">
        <f t="shared" si="86"/>
        <v>3000</v>
      </c>
      <c r="H7" s="142">
        <f t="shared" si="86"/>
        <v>3000</v>
      </c>
      <c r="I7" s="142">
        <f t="shared" si="86"/>
        <v>3000</v>
      </c>
      <c r="J7" s="142">
        <f t="shared" si="86"/>
        <v>3000</v>
      </c>
      <c r="K7" s="142">
        <f t="shared" si="86"/>
        <v>3000</v>
      </c>
      <c r="L7" s="142">
        <f t="shared" si="86"/>
        <v>3000</v>
      </c>
      <c r="M7" s="142">
        <f t="shared" si="86"/>
        <v>3000</v>
      </c>
      <c r="N7" s="142">
        <f t="shared" si="86"/>
        <v>3000</v>
      </c>
      <c r="O7" s="395">
        <f t="shared" ref="O7:O11" si="87">SUM(C7:N7)</f>
        <v>30000</v>
      </c>
      <c r="P7" s="142">
        <f>P$27*P33+P$28*P34+P$29*P35</f>
        <v>3000</v>
      </c>
      <c r="Q7" s="142">
        <f t="shared" ref="Q7:AA7" si="88">Q$27*Q33+Q$28*Q34+Q$29*Q35</f>
        <v>3000</v>
      </c>
      <c r="R7" s="142">
        <f t="shared" si="88"/>
        <v>3060</v>
      </c>
      <c r="S7" s="142">
        <f t="shared" si="88"/>
        <v>3060</v>
      </c>
      <c r="T7" s="142">
        <f t="shared" si="88"/>
        <v>3060</v>
      </c>
      <c r="U7" s="142">
        <f t="shared" si="88"/>
        <v>3060</v>
      </c>
      <c r="V7" s="142">
        <f t="shared" si="88"/>
        <v>5000</v>
      </c>
      <c r="W7" s="142">
        <f t="shared" si="88"/>
        <v>5000</v>
      </c>
      <c r="X7" s="142">
        <f t="shared" si="88"/>
        <v>5000</v>
      </c>
      <c r="Y7" s="142">
        <f t="shared" si="88"/>
        <v>5000</v>
      </c>
      <c r="Z7" s="142">
        <f t="shared" si="88"/>
        <v>5000</v>
      </c>
      <c r="AA7" s="142">
        <f t="shared" si="88"/>
        <v>5000</v>
      </c>
      <c r="AB7" s="395">
        <f t="shared" ref="AB7:AB11" si="89">SUM(P7:AA7)</f>
        <v>48240</v>
      </c>
      <c r="AC7" s="142">
        <f>AC$27*AC33+AC$28*AC34+AC$29*AC35</f>
        <v>5000</v>
      </c>
      <c r="AD7" s="142">
        <f t="shared" ref="AD7:AN7" si="90">AD$27*AD33+AD$28*AD34+AD$29*AD35</f>
        <v>5000</v>
      </c>
      <c r="AE7" s="142">
        <f t="shared" si="90"/>
        <v>5000</v>
      </c>
      <c r="AF7" s="142">
        <f t="shared" si="90"/>
        <v>5000</v>
      </c>
      <c r="AG7" s="142">
        <f t="shared" si="90"/>
        <v>5000</v>
      </c>
      <c r="AH7" s="142">
        <f t="shared" si="90"/>
        <v>5000</v>
      </c>
      <c r="AI7" s="142">
        <f t="shared" si="90"/>
        <v>5100</v>
      </c>
      <c r="AJ7" s="142">
        <f t="shared" si="90"/>
        <v>5100</v>
      </c>
      <c r="AK7" s="142">
        <f t="shared" si="90"/>
        <v>5100</v>
      </c>
      <c r="AL7" s="142">
        <f t="shared" si="90"/>
        <v>5100</v>
      </c>
      <c r="AM7" s="142">
        <f t="shared" si="90"/>
        <v>5100</v>
      </c>
      <c r="AN7" s="142">
        <f t="shared" si="90"/>
        <v>5100</v>
      </c>
      <c r="AO7" s="395">
        <f t="shared" ref="AO7:AO11" si="91">SUM(AC7:AN7)</f>
        <v>60600</v>
      </c>
      <c r="AP7" s="142">
        <f>AP$27*AP33+AP$28*AP34+AP$29*AP35</f>
        <v>5100</v>
      </c>
      <c r="AQ7" s="142">
        <f t="shared" ref="AQ7:BA7" si="92">AQ$27*AQ33+AQ$28*AQ34+AQ$29*AQ35</f>
        <v>5100</v>
      </c>
      <c r="AR7" s="142">
        <f t="shared" si="92"/>
        <v>5100</v>
      </c>
      <c r="AS7" s="142">
        <f t="shared" si="92"/>
        <v>5100</v>
      </c>
      <c r="AT7" s="142">
        <f t="shared" si="92"/>
        <v>5100</v>
      </c>
      <c r="AU7" s="142">
        <f t="shared" si="92"/>
        <v>5100</v>
      </c>
      <c r="AV7" s="142">
        <f t="shared" si="92"/>
        <v>5202</v>
      </c>
      <c r="AW7" s="142">
        <f t="shared" si="92"/>
        <v>5202</v>
      </c>
      <c r="AX7" s="142">
        <f t="shared" si="92"/>
        <v>5202</v>
      </c>
      <c r="AY7" s="142">
        <f t="shared" si="92"/>
        <v>5202</v>
      </c>
      <c r="AZ7" s="142">
        <f t="shared" si="92"/>
        <v>5202</v>
      </c>
      <c r="BA7" s="142">
        <f t="shared" si="92"/>
        <v>5202</v>
      </c>
      <c r="BB7" s="395">
        <f t="shared" ref="BB7:BB11" si="93">SUM(AP7:BA7)</f>
        <v>61812</v>
      </c>
      <c r="BC7" s="142">
        <f>BC$27*BC33+BC$28*BC34+BC$29*BC35</f>
        <v>10000</v>
      </c>
      <c r="BD7" s="142">
        <f t="shared" ref="BD7:BN7" si="94">BD$27*BD33+BD$28*BD34+BD$29*BD35</f>
        <v>10000</v>
      </c>
      <c r="BE7" s="142">
        <f t="shared" si="94"/>
        <v>10000</v>
      </c>
      <c r="BF7" s="142">
        <f t="shared" si="94"/>
        <v>10000</v>
      </c>
      <c r="BG7" s="142">
        <f t="shared" si="94"/>
        <v>10000</v>
      </c>
      <c r="BH7" s="142">
        <f t="shared" si="94"/>
        <v>10000</v>
      </c>
      <c r="BI7" s="142">
        <f t="shared" si="94"/>
        <v>10000</v>
      </c>
      <c r="BJ7" s="142">
        <f t="shared" si="94"/>
        <v>10000</v>
      </c>
      <c r="BK7" s="142">
        <f t="shared" si="94"/>
        <v>10000</v>
      </c>
      <c r="BL7" s="142">
        <f t="shared" si="94"/>
        <v>10000</v>
      </c>
      <c r="BM7" s="142">
        <f t="shared" si="94"/>
        <v>10000</v>
      </c>
      <c r="BN7" s="142">
        <f t="shared" si="94"/>
        <v>10000</v>
      </c>
      <c r="BO7" s="395">
        <f t="shared" ref="BO7:BO11" si="95">SUM(BC7:BN7)</f>
        <v>120000</v>
      </c>
      <c r="BP7" s="142">
        <f>BP$27*BP33+BP$28*BP34+BP$29*BP35</f>
        <v>10200</v>
      </c>
      <c r="BQ7" s="142">
        <f t="shared" ref="BQ7:CA7" si="96">BQ$27*BQ33+BQ$28*BQ34+BQ$29*BQ35</f>
        <v>10200</v>
      </c>
      <c r="BR7" s="142">
        <f t="shared" si="96"/>
        <v>10200</v>
      </c>
      <c r="BS7" s="142">
        <f t="shared" si="96"/>
        <v>10200</v>
      </c>
      <c r="BT7" s="142">
        <f t="shared" si="96"/>
        <v>10200</v>
      </c>
      <c r="BU7" s="142">
        <f t="shared" si="96"/>
        <v>10200</v>
      </c>
      <c r="BV7" s="142">
        <f t="shared" si="96"/>
        <v>10200</v>
      </c>
      <c r="BW7" s="142">
        <f t="shared" si="96"/>
        <v>10200</v>
      </c>
      <c r="BX7" s="142">
        <f t="shared" si="96"/>
        <v>10200</v>
      </c>
      <c r="BY7" s="142">
        <f t="shared" si="96"/>
        <v>10200</v>
      </c>
      <c r="BZ7" s="142">
        <f t="shared" si="96"/>
        <v>10200</v>
      </c>
      <c r="CA7" s="142">
        <f t="shared" si="96"/>
        <v>10200</v>
      </c>
      <c r="CB7" s="395">
        <f t="shared" ref="CB7:CB11" si="97">SUM(BP7:CA7)</f>
        <v>122400</v>
      </c>
      <c r="CC7" s="142">
        <f>CC$27*CC33+CC$28*CC34+CC$29*CC35</f>
        <v>10404</v>
      </c>
      <c r="CD7" s="142">
        <f t="shared" ref="CD7:CN7" si="98">CD$27*CD33+CD$28*CD34+CD$29*CD35</f>
        <v>10404</v>
      </c>
      <c r="CE7" s="142">
        <f t="shared" si="98"/>
        <v>10404</v>
      </c>
      <c r="CF7" s="142">
        <f t="shared" si="98"/>
        <v>10404</v>
      </c>
      <c r="CG7" s="142">
        <f t="shared" si="98"/>
        <v>10404</v>
      </c>
      <c r="CH7" s="142">
        <f t="shared" si="98"/>
        <v>10404</v>
      </c>
      <c r="CI7" s="142">
        <f t="shared" si="98"/>
        <v>10404</v>
      </c>
      <c r="CJ7" s="142">
        <f t="shared" si="98"/>
        <v>10404</v>
      </c>
      <c r="CK7" s="142">
        <f t="shared" si="98"/>
        <v>10404</v>
      </c>
      <c r="CL7" s="142">
        <f t="shared" si="98"/>
        <v>10404</v>
      </c>
      <c r="CM7" s="142">
        <f t="shared" si="98"/>
        <v>10404</v>
      </c>
      <c r="CN7" s="142">
        <f t="shared" si="98"/>
        <v>10404</v>
      </c>
      <c r="CO7" s="395">
        <f t="shared" ref="CO7:CO11" si="99">SUM(CC7:CN7)</f>
        <v>124848</v>
      </c>
      <c r="CP7" s="142">
        <f>CP$27*CP33+CP$28*CP34+CP$29*CP35</f>
        <v>10612.08</v>
      </c>
      <c r="CQ7" s="142">
        <f t="shared" ref="CQ7:DA7" si="100">CQ$27*CQ33+CQ$28*CQ34+CQ$29*CQ35</f>
        <v>10612.08</v>
      </c>
      <c r="CR7" s="142">
        <f t="shared" si="100"/>
        <v>10612.08</v>
      </c>
      <c r="CS7" s="142">
        <f t="shared" si="100"/>
        <v>10612.08</v>
      </c>
      <c r="CT7" s="142">
        <f t="shared" si="100"/>
        <v>10612.08</v>
      </c>
      <c r="CU7" s="142">
        <f t="shared" si="100"/>
        <v>10612.08</v>
      </c>
      <c r="CV7" s="142">
        <f t="shared" si="100"/>
        <v>10612.08</v>
      </c>
      <c r="CW7" s="142">
        <f t="shared" si="100"/>
        <v>10612.08</v>
      </c>
      <c r="CX7" s="142">
        <f t="shared" si="100"/>
        <v>10612.08</v>
      </c>
      <c r="CY7" s="142">
        <f t="shared" si="100"/>
        <v>10612.08</v>
      </c>
      <c r="CZ7" s="142">
        <f t="shared" si="100"/>
        <v>10612.08</v>
      </c>
      <c r="DA7" s="142">
        <f t="shared" si="100"/>
        <v>10612.08</v>
      </c>
      <c r="DB7" s="395">
        <f t="shared" ref="DB7:DB11" si="101">SUM(CP7:DA7)</f>
        <v>127344.96000000001</v>
      </c>
    </row>
    <row r="8" spans="2:106" s="28" customFormat="1" outlineLevel="1">
      <c r="B8" s="393" t="str">
        <f>Assumptions!B81</f>
        <v>Professional fees</v>
      </c>
      <c r="C8" s="142">
        <f>C$27*C39+C$28*C40+C$29*C41</f>
        <v>0</v>
      </c>
      <c r="D8" s="142">
        <f t="shared" ref="D8:N8" si="102">D$27*D39+D$28*D40+D$29*D41</f>
        <v>0</v>
      </c>
      <c r="E8" s="142">
        <f t="shared" si="102"/>
        <v>2000</v>
      </c>
      <c r="F8" s="142">
        <f t="shared" si="102"/>
        <v>2000</v>
      </c>
      <c r="G8" s="142">
        <f t="shared" si="102"/>
        <v>2000</v>
      </c>
      <c r="H8" s="142">
        <f t="shared" si="102"/>
        <v>2000</v>
      </c>
      <c r="I8" s="142">
        <f t="shared" si="102"/>
        <v>2000</v>
      </c>
      <c r="J8" s="142">
        <f t="shared" si="102"/>
        <v>2000</v>
      </c>
      <c r="K8" s="142">
        <f t="shared" si="102"/>
        <v>2000</v>
      </c>
      <c r="L8" s="142">
        <f t="shared" si="102"/>
        <v>2000</v>
      </c>
      <c r="M8" s="142">
        <f t="shared" si="102"/>
        <v>2000</v>
      </c>
      <c r="N8" s="142">
        <f t="shared" si="102"/>
        <v>2000</v>
      </c>
      <c r="O8" s="395">
        <f t="shared" si="87"/>
        <v>20000</v>
      </c>
      <c r="P8" s="142">
        <f>P$27*P39+P$28*P40+P$29*P41</f>
        <v>2000</v>
      </c>
      <c r="Q8" s="142">
        <f t="shared" ref="Q8:AA8" si="103">Q$27*Q39+Q$28*Q40+Q$29*Q41</f>
        <v>2000</v>
      </c>
      <c r="R8" s="142">
        <f t="shared" si="103"/>
        <v>2040</v>
      </c>
      <c r="S8" s="142">
        <f t="shared" si="103"/>
        <v>2040</v>
      </c>
      <c r="T8" s="142">
        <f t="shared" si="103"/>
        <v>2040</v>
      </c>
      <c r="U8" s="142">
        <f t="shared" si="103"/>
        <v>2040</v>
      </c>
      <c r="V8" s="142">
        <f t="shared" si="103"/>
        <v>4000</v>
      </c>
      <c r="W8" s="142">
        <f t="shared" si="103"/>
        <v>4000</v>
      </c>
      <c r="X8" s="142">
        <f t="shared" si="103"/>
        <v>4000</v>
      </c>
      <c r="Y8" s="142">
        <f t="shared" si="103"/>
        <v>4000</v>
      </c>
      <c r="Z8" s="142">
        <f t="shared" si="103"/>
        <v>4000</v>
      </c>
      <c r="AA8" s="142">
        <f t="shared" si="103"/>
        <v>4000</v>
      </c>
      <c r="AB8" s="395">
        <f t="shared" si="89"/>
        <v>36160</v>
      </c>
      <c r="AC8" s="142">
        <f>AC$27*AC39+AC$28*AC40+AC$29*AC41</f>
        <v>4000</v>
      </c>
      <c r="AD8" s="142">
        <f t="shared" ref="AD8:AN8" si="104">AD$27*AD39+AD$28*AD40+AD$29*AD41</f>
        <v>4000</v>
      </c>
      <c r="AE8" s="142">
        <f t="shared" si="104"/>
        <v>4000</v>
      </c>
      <c r="AF8" s="142">
        <f t="shared" si="104"/>
        <v>4000</v>
      </c>
      <c r="AG8" s="142">
        <f t="shared" si="104"/>
        <v>4000</v>
      </c>
      <c r="AH8" s="142">
        <f t="shared" si="104"/>
        <v>4000</v>
      </c>
      <c r="AI8" s="142">
        <f t="shared" si="104"/>
        <v>4080</v>
      </c>
      <c r="AJ8" s="142">
        <f t="shared" si="104"/>
        <v>4080</v>
      </c>
      <c r="AK8" s="142">
        <f t="shared" si="104"/>
        <v>4080</v>
      </c>
      <c r="AL8" s="142">
        <f t="shared" si="104"/>
        <v>4080</v>
      </c>
      <c r="AM8" s="142">
        <f t="shared" si="104"/>
        <v>4080</v>
      </c>
      <c r="AN8" s="142">
        <f t="shared" si="104"/>
        <v>4080</v>
      </c>
      <c r="AO8" s="395">
        <f t="shared" si="91"/>
        <v>48480</v>
      </c>
      <c r="AP8" s="142">
        <f>AP$27*AP39+AP$28*AP40+AP$29*AP41</f>
        <v>4080</v>
      </c>
      <c r="AQ8" s="142">
        <f t="shared" ref="AQ8:BA8" si="105">AQ$27*AQ39+AQ$28*AQ40+AQ$29*AQ41</f>
        <v>4080</v>
      </c>
      <c r="AR8" s="142">
        <f t="shared" si="105"/>
        <v>4080</v>
      </c>
      <c r="AS8" s="142">
        <f t="shared" si="105"/>
        <v>4080</v>
      </c>
      <c r="AT8" s="142">
        <f t="shared" si="105"/>
        <v>4080</v>
      </c>
      <c r="AU8" s="142">
        <f t="shared" si="105"/>
        <v>4080</v>
      </c>
      <c r="AV8" s="142">
        <f t="shared" si="105"/>
        <v>4161.6000000000004</v>
      </c>
      <c r="AW8" s="142">
        <f t="shared" si="105"/>
        <v>4161.6000000000004</v>
      </c>
      <c r="AX8" s="142">
        <f t="shared" si="105"/>
        <v>4161.6000000000004</v>
      </c>
      <c r="AY8" s="142">
        <f t="shared" si="105"/>
        <v>4161.6000000000004</v>
      </c>
      <c r="AZ8" s="142">
        <f t="shared" si="105"/>
        <v>4161.6000000000004</v>
      </c>
      <c r="BA8" s="142">
        <f t="shared" si="105"/>
        <v>4161.6000000000004</v>
      </c>
      <c r="BB8" s="395">
        <f t="shared" si="93"/>
        <v>49449.599999999991</v>
      </c>
      <c r="BC8" s="142">
        <f>BC$27*BC39+BC$28*BC40+BC$29*BC41</f>
        <v>6000</v>
      </c>
      <c r="BD8" s="142">
        <f t="shared" ref="BD8:BN8" si="106">BD$27*BD39+BD$28*BD40+BD$29*BD41</f>
        <v>6000</v>
      </c>
      <c r="BE8" s="142">
        <f t="shared" si="106"/>
        <v>6000</v>
      </c>
      <c r="BF8" s="142">
        <f t="shared" si="106"/>
        <v>6000</v>
      </c>
      <c r="BG8" s="142">
        <f t="shared" si="106"/>
        <v>6000</v>
      </c>
      <c r="BH8" s="142">
        <f t="shared" si="106"/>
        <v>6000</v>
      </c>
      <c r="BI8" s="142">
        <f t="shared" si="106"/>
        <v>6000</v>
      </c>
      <c r="BJ8" s="142">
        <f t="shared" si="106"/>
        <v>6000</v>
      </c>
      <c r="BK8" s="142">
        <f t="shared" si="106"/>
        <v>6000</v>
      </c>
      <c r="BL8" s="142">
        <f t="shared" si="106"/>
        <v>6000</v>
      </c>
      <c r="BM8" s="142">
        <f t="shared" si="106"/>
        <v>6000</v>
      </c>
      <c r="BN8" s="142">
        <f t="shared" si="106"/>
        <v>6000</v>
      </c>
      <c r="BO8" s="395">
        <f t="shared" si="95"/>
        <v>72000</v>
      </c>
      <c r="BP8" s="142">
        <f>BP$27*BP39+BP$28*BP40+BP$29*BP41</f>
        <v>6120</v>
      </c>
      <c r="BQ8" s="142">
        <f t="shared" ref="BQ8:CA8" si="107">BQ$27*BQ39+BQ$28*BQ40+BQ$29*BQ41</f>
        <v>6120</v>
      </c>
      <c r="BR8" s="142">
        <f t="shared" si="107"/>
        <v>6120</v>
      </c>
      <c r="BS8" s="142">
        <f t="shared" si="107"/>
        <v>6120</v>
      </c>
      <c r="BT8" s="142">
        <f t="shared" si="107"/>
        <v>6120</v>
      </c>
      <c r="BU8" s="142">
        <f t="shared" si="107"/>
        <v>6120</v>
      </c>
      <c r="BV8" s="142">
        <f t="shared" si="107"/>
        <v>6120</v>
      </c>
      <c r="BW8" s="142">
        <f t="shared" si="107"/>
        <v>6120</v>
      </c>
      <c r="BX8" s="142">
        <f t="shared" si="107"/>
        <v>6120</v>
      </c>
      <c r="BY8" s="142">
        <f t="shared" si="107"/>
        <v>6120</v>
      </c>
      <c r="BZ8" s="142">
        <f t="shared" si="107"/>
        <v>6120</v>
      </c>
      <c r="CA8" s="142">
        <f t="shared" si="107"/>
        <v>6120</v>
      </c>
      <c r="CB8" s="395">
        <f t="shared" si="97"/>
        <v>73440</v>
      </c>
      <c r="CC8" s="142">
        <f>CC$27*CC39+CC$28*CC40+CC$29*CC41</f>
        <v>6242.4</v>
      </c>
      <c r="CD8" s="142">
        <f t="shared" ref="CD8:CN8" si="108">CD$27*CD39+CD$28*CD40+CD$29*CD41</f>
        <v>6242.4</v>
      </c>
      <c r="CE8" s="142">
        <f t="shared" si="108"/>
        <v>6242.4</v>
      </c>
      <c r="CF8" s="142">
        <f t="shared" si="108"/>
        <v>6242.4</v>
      </c>
      <c r="CG8" s="142">
        <f t="shared" si="108"/>
        <v>6242.4</v>
      </c>
      <c r="CH8" s="142">
        <f t="shared" si="108"/>
        <v>6242.4</v>
      </c>
      <c r="CI8" s="142">
        <f t="shared" si="108"/>
        <v>6242.4</v>
      </c>
      <c r="CJ8" s="142">
        <f t="shared" si="108"/>
        <v>6242.4</v>
      </c>
      <c r="CK8" s="142">
        <f t="shared" si="108"/>
        <v>6242.4</v>
      </c>
      <c r="CL8" s="142">
        <f t="shared" si="108"/>
        <v>6242.4</v>
      </c>
      <c r="CM8" s="142">
        <f t="shared" si="108"/>
        <v>6242.4</v>
      </c>
      <c r="CN8" s="142">
        <f t="shared" si="108"/>
        <v>6242.4</v>
      </c>
      <c r="CO8" s="395">
        <f t="shared" si="99"/>
        <v>74908.800000000003</v>
      </c>
      <c r="CP8" s="142">
        <f>CP$27*CP39+CP$28*CP40+CP$29*CP41</f>
        <v>6367.2479999999996</v>
      </c>
      <c r="CQ8" s="142">
        <f t="shared" ref="CQ8:DA8" si="109">CQ$27*CQ39+CQ$28*CQ40+CQ$29*CQ41</f>
        <v>6367.2479999999996</v>
      </c>
      <c r="CR8" s="142">
        <f t="shared" si="109"/>
        <v>6367.2479999999996</v>
      </c>
      <c r="CS8" s="142">
        <f t="shared" si="109"/>
        <v>6367.2479999999996</v>
      </c>
      <c r="CT8" s="142">
        <f t="shared" si="109"/>
        <v>6367.2479999999996</v>
      </c>
      <c r="CU8" s="142">
        <f t="shared" si="109"/>
        <v>6367.2479999999996</v>
      </c>
      <c r="CV8" s="142">
        <f t="shared" si="109"/>
        <v>6367.2479999999996</v>
      </c>
      <c r="CW8" s="142">
        <f t="shared" si="109"/>
        <v>6367.2479999999996</v>
      </c>
      <c r="CX8" s="142">
        <f t="shared" si="109"/>
        <v>6367.2479999999996</v>
      </c>
      <c r="CY8" s="142">
        <f t="shared" si="109"/>
        <v>6367.2479999999996</v>
      </c>
      <c r="CZ8" s="142">
        <f t="shared" si="109"/>
        <v>6367.2479999999996</v>
      </c>
      <c r="DA8" s="142">
        <f t="shared" si="109"/>
        <v>6367.2479999999996</v>
      </c>
      <c r="DB8" s="395">
        <f t="shared" si="101"/>
        <v>76406.975999999995</v>
      </c>
    </row>
    <row r="9" spans="2:106" s="28" customFormat="1" outlineLevel="1">
      <c r="B9" s="393" t="str">
        <f>Assumptions!B82</f>
        <v>Office expenses</v>
      </c>
      <c r="C9" s="142">
        <f>C$27*C45+C$28*C46+C$29*C47</f>
        <v>0</v>
      </c>
      <c r="D9" s="142">
        <f t="shared" ref="D9:N9" si="110">D$27*D45+D$28*D46+D$29*D47</f>
        <v>0</v>
      </c>
      <c r="E9" s="142">
        <f t="shared" si="110"/>
        <v>1500</v>
      </c>
      <c r="F9" s="142">
        <f t="shared" si="110"/>
        <v>1500</v>
      </c>
      <c r="G9" s="142">
        <f t="shared" si="110"/>
        <v>1500</v>
      </c>
      <c r="H9" s="142">
        <f t="shared" si="110"/>
        <v>1500</v>
      </c>
      <c r="I9" s="142">
        <f t="shared" si="110"/>
        <v>1500</v>
      </c>
      <c r="J9" s="142">
        <f t="shared" si="110"/>
        <v>1500</v>
      </c>
      <c r="K9" s="142">
        <f t="shared" si="110"/>
        <v>1500</v>
      </c>
      <c r="L9" s="142">
        <f t="shared" si="110"/>
        <v>1500</v>
      </c>
      <c r="M9" s="142">
        <f t="shared" si="110"/>
        <v>1500</v>
      </c>
      <c r="N9" s="142">
        <f t="shared" si="110"/>
        <v>1500</v>
      </c>
      <c r="O9" s="395">
        <f t="shared" si="87"/>
        <v>15000</v>
      </c>
      <c r="P9" s="142">
        <f>P$27*P45+P$28*P46+P$29*P47</f>
        <v>1500</v>
      </c>
      <c r="Q9" s="142">
        <f t="shared" ref="Q9:AA9" si="111">Q$27*Q45+Q$28*Q46+Q$29*Q47</f>
        <v>1500</v>
      </c>
      <c r="R9" s="142">
        <f t="shared" si="111"/>
        <v>1530</v>
      </c>
      <c r="S9" s="142">
        <f t="shared" si="111"/>
        <v>1530</v>
      </c>
      <c r="T9" s="142">
        <f t="shared" si="111"/>
        <v>1530</v>
      </c>
      <c r="U9" s="142">
        <f t="shared" si="111"/>
        <v>1530</v>
      </c>
      <c r="V9" s="142">
        <f t="shared" si="111"/>
        <v>3000</v>
      </c>
      <c r="W9" s="142">
        <f t="shared" si="111"/>
        <v>3000</v>
      </c>
      <c r="X9" s="142">
        <f t="shared" si="111"/>
        <v>3000</v>
      </c>
      <c r="Y9" s="142">
        <f t="shared" si="111"/>
        <v>3000</v>
      </c>
      <c r="Z9" s="142">
        <f t="shared" si="111"/>
        <v>3000</v>
      </c>
      <c r="AA9" s="142">
        <f t="shared" si="111"/>
        <v>3000</v>
      </c>
      <c r="AB9" s="395">
        <f t="shared" si="89"/>
        <v>27120</v>
      </c>
      <c r="AC9" s="142">
        <f>AC$27*AC45+AC$28*AC46+AC$29*AC47</f>
        <v>3000</v>
      </c>
      <c r="AD9" s="142">
        <f t="shared" ref="AD9:AN9" si="112">AD$27*AD45+AD$28*AD46+AD$29*AD47</f>
        <v>3000</v>
      </c>
      <c r="AE9" s="142">
        <f t="shared" si="112"/>
        <v>3000</v>
      </c>
      <c r="AF9" s="142">
        <f t="shared" si="112"/>
        <v>3000</v>
      </c>
      <c r="AG9" s="142">
        <f t="shared" si="112"/>
        <v>3000</v>
      </c>
      <c r="AH9" s="142">
        <f t="shared" si="112"/>
        <v>3000</v>
      </c>
      <c r="AI9" s="142">
        <f t="shared" si="112"/>
        <v>3060</v>
      </c>
      <c r="AJ9" s="142">
        <f t="shared" si="112"/>
        <v>3060</v>
      </c>
      <c r="AK9" s="142">
        <f t="shared" si="112"/>
        <v>3060</v>
      </c>
      <c r="AL9" s="142">
        <f t="shared" si="112"/>
        <v>3060</v>
      </c>
      <c r="AM9" s="142">
        <f t="shared" si="112"/>
        <v>3060</v>
      </c>
      <c r="AN9" s="142">
        <f t="shared" si="112"/>
        <v>3060</v>
      </c>
      <c r="AO9" s="395">
        <f t="shared" si="91"/>
        <v>36360</v>
      </c>
      <c r="AP9" s="142">
        <f>AP$27*AP45+AP$28*AP46+AP$29*AP47</f>
        <v>3060</v>
      </c>
      <c r="AQ9" s="142">
        <f t="shared" ref="AQ9:BA9" si="113">AQ$27*AQ45+AQ$28*AQ46+AQ$29*AQ47</f>
        <v>3060</v>
      </c>
      <c r="AR9" s="142">
        <f t="shared" si="113"/>
        <v>3060</v>
      </c>
      <c r="AS9" s="142">
        <f t="shared" si="113"/>
        <v>3060</v>
      </c>
      <c r="AT9" s="142">
        <f t="shared" si="113"/>
        <v>3060</v>
      </c>
      <c r="AU9" s="142">
        <f t="shared" si="113"/>
        <v>3060</v>
      </c>
      <c r="AV9" s="142">
        <f t="shared" si="113"/>
        <v>3121.2</v>
      </c>
      <c r="AW9" s="142">
        <f t="shared" si="113"/>
        <v>3121.2</v>
      </c>
      <c r="AX9" s="142">
        <f t="shared" si="113"/>
        <v>3121.2</v>
      </c>
      <c r="AY9" s="142">
        <f t="shared" si="113"/>
        <v>3121.2</v>
      </c>
      <c r="AZ9" s="142">
        <f t="shared" si="113"/>
        <v>3121.2</v>
      </c>
      <c r="BA9" s="142">
        <f t="shared" si="113"/>
        <v>3121.2</v>
      </c>
      <c r="BB9" s="395">
        <f t="shared" si="93"/>
        <v>37087.199999999997</v>
      </c>
      <c r="BC9" s="142">
        <f>BC$27*BC45+BC$28*BC46+BC$29*BC47</f>
        <v>5000</v>
      </c>
      <c r="BD9" s="142">
        <f t="shared" ref="BD9:BN9" si="114">BD$27*BD45+BD$28*BD46+BD$29*BD47</f>
        <v>5000</v>
      </c>
      <c r="BE9" s="142">
        <f t="shared" si="114"/>
        <v>5000</v>
      </c>
      <c r="BF9" s="142">
        <f t="shared" si="114"/>
        <v>5000</v>
      </c>
      <c r="BG9" s="142">
        <f t="shared" si="114"/>
        <v>5000</v>
      </c>
      <c r="BH9" s="142">
        <f t="shared" si="114"/>
        <v>5000</v>
      </c>
      <c r="BI9" s="142">
        <f t="shared" si="114"/>
        <v>5000</v>
      </c>
      <c r="BJ9" s="142">
        <f t="shared" si="114"/>
        <v>5000</v>
      </c>
      <c r="BK9" s="142">
        <f t="shared" si="114"/>
        <v>5000</v>
      </c>
      <c r="BL9" s="142">
        <f t="shared" si="114"/>
        <v>5000</v>
      </c>
      <c r="BM9" s="142">
        <f t="shared" si="114"/>
        <v>5000</v>
      </c>
      <c r="BN9" s="142">
        <f t="shared" si="114"/>
        <v>5000</v>
      </c>
      <c r="BO9" s="395">
        <f t="shared" si="95"/>
        <v>60000</v>
      </c>
      <c r="BP9" s="142">
        <f>BP$27*BP45+BP$28*BP46+BP$29*BP47</f>
        <v>5100</v>
      </c>
      <c r="BQ9" s="142">
        <f t="shared" ref="BQ9:CA9" si="115">BQ$27*BQ45+BQ$28*BQ46+BQ$29*BQ47</f>
        <v>5100</v>
      </c>
      <c r="BR9" s="142">
        <f t="shared" si="115"/>
        <v>5100</v>
      </c>
      <c r="BS9" s="142">
        <f t="shared" si="115"/>
        <v>5100</v>
      </c>
      <c r="BT9" s="142">
        <f t="shared" si="115"/>
        <v>5100</v>
      </c>
      <c r="BU9" s="142">
        <f t="shared" si="115"/>
        <v>5100</v>
      </c>
      <c r="BV9" s="142">
        <f t="shared" si="115"/>
        <v>5100</v>
      </c>
      <c r="BW9" s="142">
        <f t="shared" si="115"/>
        <v>5100</v>
      </c>
      <c r="BX9" s="142">
        <f t="shared" si="115"/>
        <v>5100</v>
      </c>
      <c r="BY9" s="142">
        <f t="shared" si="115"/>
        <v>5100</v>
      </c>
      <c r="BZ9" s="142">
        <f t="shared" si="115"/>
        <v>5100</v>
      </c>
      <c r="CA9" s="142">
        <f t="shared" si="115"/>
        <v>5100</v>
      </c>
      <c r="CB9" s="395">
        <f t="shared" si="97"/>
        <v>61200</v>
      </c>
      <c r="CC9" s="142">
        <f>CC$27*CC45+CC$28*CC46+CC$29*CC47</f>
        <v>5202</v>
      </c>
      <c r="CD9" s="142">
        <f t="shared" ref="CD9:CN9" si="116">CD$27*CD45+CD$28*CD46+CD$29*CD47</f>
        <v>5202</v>
      </c>
      <c r="CE9" s="142">
        <f t="shared" si="116"/>
        <v>5202</v>
      </c>
      <c r="CF9" s="142">
        <f t="shared" si="116"/>
        <v>5202</v>
      </c>
      <c r="CG9" s="142">
        <f t="shared" si="116"/>
        <v>5202</v>
      </c>
      <c r="CH9" s="142">
        <f t="shared" si="116"/>
        <v>5202</v>
      </c>
      <c r="CI9" s="142">
        <f t="shared" si="116"/>
        <v>5202</v>
      </c>
      <c r="CJ9" s="142">
        <f t="shared" si="116"/>
        <v>5202</v>
      </c>
      <c r="CK9" s="142">
        <f t="shared" si="116"/>
        <v>5202</v>
      </c>
      <c r="CL9" s="142">
        <f t="shared" si="116"/>
        <v>5202</v>
      </c>
      <c r="CM9" s="142">
        <f t="shared" si="116"/>
        <v>5202</v>
      </c>
      <c r="CN9" s="142">
        <f t="shared" si="116"/>
        <v>5202</v>
      </c>
      <c r="CO9" s="395">
        <f t="shared" si="99"/>
        <v>62424</v>
      </c>
      <c r="CP9" s="142">
        <f>CP$27*CP45+CP$28*CP46+CP$29*CP47</f>
        <v>5306.04</v>
      </c>
      <c r="CQ9" s="142">
        <f t="shared" ref="CQ9:DA9" si="117">CQ$27*CQ45+CQ$28*CQ46+CQ$29*CQ47</f>
        <v>5306.04</v>
      </c>
      <c r="CR9" s="142">
        <f t="shared" si="117"/>
        <v>5306.04</v>
      </c>
      <c r="CS9" s="142">
        <f t="shared" si="117"/>
        <v>5306.04</v>
      </c>
      <c r="CT9" s="142">
        <f t="shared" si="117"/>
        <v>5306.04</v>
      </c>
      <c r="CU9" s="142">
        <f t="shared" si="117"/>
        <v>5306.04</v>
      </c>
      <c r="CV9" s="142">
        <f t="shared" si="117"/>
        <v>5306.04</v>
      </c>
      <c r="CW9" s="142">
        <f t="shared" si="117"/>
        <v>5306.04</v>
      </c>
      <c r="CX9" s="142">
        <f t="shared" si="117"/>
        <v>5306.04</v>
      </c>
      <c r="CY9" s="142">
        <f t="shared" si="117"/>
        <v>5306.04</v>
      </c>
      <c r="CZ9" s="142">
        <f t="shared" si="117"/>
        <v>5306.04</v>
      </c>
      <c r="DA9" s="142">
        <f t="shared" si="117"/>
        <v>5306.04</v>
      </c>
      <c r="DB9" s="395">
        <f t="shared" si="101"/>
        <v>63672.480000000003</v>
      </c>
    </row>
    <row r="10" spans="2:106" s="28" customFormat="1" outlineLevel="1">
      <c r="B10" s="393" t="str">
        <f>Assumptions!B83</f>
        <v>Administration expenses</v>
      </c>
      <c r="C10" s="142">
        <f>C$27*C51+C$28*C52+C$29*C53</f>
        <v>0</v>
      </c>
      <c r="D10" s="142">
        <f t="shared" ref="D10:N10" si="118">D$27*D51+D$28*D52+D$29*D53</f>
        <v>0</v>
      </c>
      <c r="E10" s="142">
        <f t="shared" si="118"/>
        <v>1000</v>
      </c>
      <c r="F10" s="142">
        <f t="shared" si="118"/>
        <v>1000</v>
      </c>
      <c r="G10" s="142">
        <f t="shared" si="118"/>
        <v>1000</v>
      </c>
      <c r="H10" s="142">
        <f t="shared" si="118"/>
        <v>1000</v>
      </c>
      <c r="I10" s="142">
        <f t="shared" si="118"/>
        <v>1000</v>
      </c>
      <c r="J10" s="142">
        <f t="shared" si="118"/>
        <v>1000</v>
      </c>
      <c r="K10" s="142">
        <f t="shared" si="118"/>
        <v>1000</v>
      </c>
      <c r="L10" s="142">
        <f t="shared" si="118"/>
        <v>1000</v>
      </c>
      <c r="M10" s="142">
        <f t="shared" si="118"/>
        <v>1000</v>
      </c>
      <c r="N10" s="142">
        <f t="shared" si="118"/>
        <v>1000</v>
      </c>
      <c r="O10" s="395">
        <f t="shared" si="87"/>
        <v>10000</v>
      </c>
      <c r="P10" s="142">
        <f>P$27*P51+P$28*P52+P$29*P53</f>
        <v>1000</v>
      </c>
      <c r="Q10" s="142">
        <f t="shared" ref="Q10:AA10" si="119">Q$27*Q51+Q$28*Q52+Q$29*Q53</f>
        <v>1000</v>
      </c>
      <c r="R10" s="142">
        <f t="shared" si="119"/>
        <v>1020</v>
      </c>
      <c r="S10" s="142">
        <f t="shared" si="119"/>
        <v>1020</v>
      </c>
      <c r="T10" s="142">
        <f t="shared" si="119"/>
        <v>1020</v>
      </c>
      <c r="U10" s="142">
        <f t="shared" si="119"/>
        <v>1020</v>
      </c>
      <c r="V10" s="142">
        <f t="shared" si="119"/>
        <v>2500</v>
      </c>
      <c r="W10" s="142">
        <f t="shared" si="119"/>
        <v>2500</v>
      </c>
      <c r="X10" s="142">
        <f t="shared" si="119"/>
        <v>2500</v>
      </c>
      <c r="Y10" s="142">
        <f t="shared" si="119"/>
        <v>2500</v>
      </c>
      <c r="Z10" s="142">
        <f t="shared" si="119"/>
        <v>2500</v>
      </c>
      <c r="AA10" s="142">
        <f t="shared" si="119"/>
        <v>2500</v>
      </c>
      <c r="AB10" s="395">
        <f t="shared" si="89"/>
        <v>21080</v>
      </c>
      <c r="AC10" s="142">
        <f>AC$27*AC51+AC$28*AC52+AC$29*AC53</f>
        <v>2500</v>
      </c>
      <c r="AD10" s="142">
        <f t="shared" ref="AD10:AN10" si="120">AD$27*AD51+AD$28*AD52+AD$29*AD53</f>
        <v>2500</v>
      </c>
      <c r="AE10" s="142">
        <f t="shared" si="120"/>
        <v>2500</v>
      </c>
      <c r="AF10" s="142">
        <f t="shared" si="120"/>
        <v>2500</v>
      </c>
      <c r="AG10" s="142">
        <f t="shared" si="120"/>
        <v>2500</v>
      </c>
      <c r="AH10" s="142">
        <f t="shared" si="120"/>
        <v>2500</v>
      </c>
      <c r="AI10" s="142">
        <f t="shared" si="120"/>
        <v>2550</v>
      </c>
      <c r="AJ10" s="142">
        <f t="shared" si="120"/>
        <v>2550</v>
      </c>
      <c r="AK10" s="142">
        <f t="shared" si="120"/>
        <v>2550</v>
      </c>
      <c r="AL10" s="142">
        <f t="shared" si="120"/>
        <v>2550</v>
      </c>
      <c r="AM10" s="142">
        <f t="shared" si="120"/>
        <v>2550</v>
      </c>
      <c r="AN10" s="142">
        <f t="shared" si="120"/>
        <v>2550</v>
      </c>
      <c r="AO10" s="395">
        <f t="shared" si="91"/>
        <v>30300</v>
      </c>
      <c r="AP10" s="142">
        <f>AP$27*AP51+AP$28*AP52+AP$29*AP53</f>
        <v>2550</v>
      </c>
      <c r="AQ10" s="142">
        <f t="shared" ref="AQ10:BA10" si="121">AQ$27*AQ51+AQ$28*AQ52+AQ$29*AQ53</f>
        <v>2550</v>
      </c>
      <c r="AR10" s="142">
        <f t="shared" si="121"/>
        <v>2550</v>
      </c>
      <c r="AS10" s="142">
        <f t="shared" si="121"/>
        <v>2550</v>
      </c>
      <c r="AT10" s="142">
        <f t="shared" si="121"/>
        <v>2550</v>
      </c>
      <c r="AU10" s="142">
        <f t="shared" si="121"/>
        <v>2550</v>
      </c>
      <c r="AV10" s="142">
        <f t="shared" si="121"/>
        <v>2601</v>
      </c>
      <c r="AW10" s="142">
        <f t="shared" si="121"/>
        <v>2601</v>
      </c>
      <c r="AX10" s="142">
        <f t="shared" si="121"/>
        <v>2601</v>
      </c>
      <c r="AY10" s="142">
        <f t="shared" si="121"/>
        <v>2601</v>
      </c>
      <c r="AZ10" s="142">
        <f t="shared" si="121"/>
        <v>2601</v>
      </c>
      <c r="BA10" s="142">
        <f t="shared" si="121"/>
        <v>2601</v>
      </c>
      <c r="BB10" s="395">
        <f t="shared" si="93"/>
        <v>30906</v>
      </c>
      <c r="BC10" s="142">
        <f>BC$27*BC51+BC$28*BC52+BC$29*BC53</f>
        <v>5000</v>
      </c>
      <c r="BD10" s="142">
        <f t="shared" ref="BD10:BN10" si="122">BD$27*BD51+BD$28*BD52+BD$29*BD53</f>
        <v>5000</v>
      </c>
      <c r="BE10" s="142">
        <f t="shared" si="122"/>
        <v>5000</v>
      </c>
      <c r="BF10" s="142">
        <f t="shared" si="122"/>
        <v>5000</v>
      </c>
      <c r="BG10" s="142">
        <f t="shared" si="122"/>
        <v>5000</v>
      </c>
      <c r="BH10" s="142">
        <f t="shared" si="122"/>
        <v>5000</v>
      </c>
      <c r="BI10" s="142">
        <f t="shared" si="122"/>
        <v>5000</v>
      </c>
      <c r="BJ10" s="142">
        <f t="shared" si="122"/>
        <v>5000</v>
      </c>
      <c r="BK10" s="142">
        <f t="shared" si="122"/>
        <v>5000</v>
      </c>
      <c r="BL10" s="142">
        <f t="shared" si="122"/>
        <v>5000</v>
      </c>
      <c r="BM10" s="142">
        <f t="shared" si="122"/>
        <v>5000</v>
      </c>
      <c r="BN10" s="142">
        <f t="shared" si="122"/>
        <v>5000</v>
      </c>
      <c r="BO10" s="395">
        <f t="shared" si="95"/>
        <v>60000</v>
      </c>
      <c r="BP10" s="142">
        <f>BP$27*BP51+BP$28*BP52+BP$29*BP53</f>
        <v>5100</v>
      </c>
      <c r="BQ10" s="142">
        <f t="shared" ref="BQ10:CA10" si="123">BQ$27*BQ51+BQ$28*BQ52+BQ$29*BQ53</f>
        <v>5100</v>
      </c>
      <c r="BR10" s="142">
        <f t="shared" si="123"/>
        <v>5100</v>
      </c>
      <c r="BS10" s="142">
        <f t="shared" si="123"/>
        <v>5100</v>
      </c>
      <c r="BT10" s="142">
        <f t="shared" si="123"/>
        <v>5100</v>
      </c>
      <c r="BU10" s="142">
        <f t="shared" si="123"/>
        <v>5100</v>
      </c>
      <c r="BV10" s="142">
        <f t="shared" si="123"/>
        <v>5100</v>
      </c>
      <c r="BW10" s="142">
        <f t="shared" si="123"/>
        <v>5100</v>
      </c>
      <c r="BX10" s="142">
        <f t="shared" si="123"/>
        <v>5100</v>
      </c>
      <c r="BY10" s="142">
        <f t="shared" si="123"/>
        <v>5100</v>
      </c>
      <c r="BZ10" s="142">
        <f t="shared" si="123"/>
        <v>5100</v>
      </c>
      <c r="CA10" s="142">
        <f t="shared" si="123"/>
        <v>5100</v>
      </c>
      <c r="CB10" s="395">
        <f t="shared" si="97"/>
        <v>61200</v>
      </c>
      <c r="CC10" s="142">
        <f>CC$27*CC51+CC$28*CC52+CC$29*CC53</f>
        <v>5202</v>
      </c>
      <c r="CD10" s="142">
        <f t="shared" ref="CD10:CN10" si="124">CD$27*CD51+CD$28*CD52+CD$29*CD53</f>
        <v>5202</v>
      </c>
      <c r="CE10" s="142">
        <f t="shared" si="124"/>
        <v>5202</v>
      </c>
      <c r="CF10" s="142">
        <f t="shared" si="124"/>
        <v>5202</v>
      </c>
      <c r="CG10" s="142">
        <f t="shared" si="124"/>
        <v>5202</v>
      </c>
      <c r="CH10" s="142">
        <f t="shared" si="124"/>
        <v>5202</v>
      </c>
      <c r="CI10" s="142">
        <f t="shared" si="124"/>
        <v>5202</v>
      </c>
      <c r="CJ10" s="142">
        <f t="shared" si="124"/>
        <v>5202</v>
      </c>
      <c r="CK10" s="142">
        <f t="shared" si="124"/>
        <v>5202</v>
      </c>
      <c r="CL10" s="142">
        <f t="shared" si="124"/>
        <v>5202</v>
      </c>
      <c r="CM10" s="142">
        <f t="shared" si="124"/>
        <v>5202</v>
      </c>
      <c r="CN10" s="142">
        <f t="shared" si="124"/>
        <v>5202</v>
      </c>
      <c r="CO10" s="395">
        <f t="shared" si="99"/>
        <v>62424</v>
      </c>
      <c r="CP10" s="142">
        <f>CP$27*CP51+CP$28*CP52+CP$29*CP53</f>
        <v>5306.04</v>
      </c>
      <c r="CQ10" s="142">
        <f t="shared" ref="CQ10:DA10" si="125">CQ$27*CQ51+CQ$28*CQ52+CQ$29*CQ53</f>
        <v>5306.04</v>
      </c>
      <c r="CR10" s="142">
        <f t="shared" si="125"/>
        <v>5306.04</v>
      </c>
      <c r="CS10" s="142">
        <f t="shared" si="125"/>
        <v>5306.04</v>
      </c>
      <c r="CT10" s="142">
        <f t="shared" si="125"/>
        <v>5306.04</v>
      </c>
      <c r="CU10" s="142">
        <f t="shared" si="125"/>
        <v>5306.04</v>
      </c>
      <c r="CV10" s="142">
        <f t="shared" si="125"/>
        <v>5306.04</v>
      </c>
      <c r="CW10" s="142">
        <f t="shared" si="125"/>
        <v>5306.04</v>
      </c>
      <c r="CX10" s="142">
        <f t="shared" si="125"/>
        <v>5306.04</v>
      </c>
      <c r="CY10" s="142">
        <f t="shared" si="125"/>
        <v>5306.04</v>
      </c>
      <c r="CZ10" s="142">
        <f t="shared" si="125"/>
        <v>5306.04</v>
      </c>
      <c r="DA10" s="142">
        <f t="shared" si="125"/>
        <v>5306.04</v>
      </c>
      <c r="DB10" s="395">
        <f t="shared" si="101"/>
        <v>63672.480000000003</v>
      </c>
    </row>
    <row r="11" spans="2:106" s="28" customFormat="1" outlineLevel="1">
      <c r="B11" s="393" t="str">
        <f>Assumptions!B84</f>
        <v>Other SG&amp;A</v>
      </c>
      <c r="C11" s="142">
        <f>C$27*C57+C$28*C58+C$29*C59</f>
        <v>0</v>
      </c>
      <c r="D11" s="142">
        <f t="shared" ref="D11:N11" si="126">D$27*D57+D$28*D58+D$29*D59</f>
        <v>0</v>
      </c>
      <c r="E11" s="142">
        <f t="shared" si="126"/>
        <v>0</v>
      </c>
      <c r="F11" s="142">
        <f t="shared" si="126"/>
        <v>0</v>
      </c>
      <c r="G11" s="142">
        <f t="shared" si="126"/>
        <v>0</v>
      </c>
      <c r="H11" s="142">
        <f t="shared" si="126"/>
        <v>0</v>
      </c>
      <c r="I11" s="142">
        <f t="shared" si="126"/>
        <v>0</v>
      </c>
      <c r="J11" s="142">
        <f t="shared" si="126"/>
        <v>0</v>
      </c>
      <c r="K11" s="142">
        <f t="shared" si="126"/>
        <v>0</v>
      </c>
      <c r="L11" s="142">
        <f t="shared" si="126"/>
        <v>0</v>
      </c>
      <c r="M11" s="142">
        <f t="shared" si="126"/>
        <v>0</v>
      </c>
      <c r="N11" s="142">
        <f t="shared" si="126"/>
        <v>0</v>
      </c>
      <c r="O11" s="395">
        <f t="shared" si="87"/>
        <v>0</v>
      </c>
      <c r="P11" s="142">
        <f>P$27*P57+P$28*P58+P$29*P59</f>
        <v>0</v>
      </c>
      <c r="Q11" s="142">
        <f t="shared" ref="Q11:AA11" si="127">Q$27*Q57+Q$28*Q58+Q$29*Q59</f>
        <v>0</v>
      </c>
      <c r="R11" s="142">
        <f t="shared" si="127"/>
        <v>0</v>
      </c>
      <c r="S11" s="142">
        <f t="shared" si="127"/>
        <v>0</v>
      </c>
      <c r="T11" s="142">
        <f t="shared" si="127"/>
        <v>0</v>
      </c>
      <c r="U11" s="142">
        <f t="shared" si="127"/>
        <v>0</v>
      </c>
      <c r="V11" s="142">
        <f t="shared" si="127"/>
        <v>0</v>
      </c>
      <c r="W11" s="142">
        <f t="shared" si="127"/>
        <v>0</v>
      </c>
      <c r="X11" s="142">
        <f t="shared" si="127"/>
        <v>0</v>
      </c>
      <c r="Y11" s="142">
        <f t="shared" si="127"/>
        <v>0</v>
      </c>
      <c r="Z11" s="142">
        <f t="shared" si="127"/>
        <v>0</v>
      </c>
      <c r="AA11" s="142">
        <f t="shared" si="127"/>
        <v>0</v>
      </c>
      <c r="AB11" s="395">
        <f t="shared" si="89"/>
        <v>0</v>
      </c>
      <c r="AC11" s="142">
        <f>AC$27*AC57+AC$28*AC58+AC$29*AC59</f>
        <v>0</v>
      </c>
      <c r="AD11" s="142">
        <f t="shared" ref="AD11:AN11" si="128">AD$27*AD57+AD$28*AD58+AD$29*AD59</f>
        <v>0</v>
      </c>
      <c r="AE11" s="142">
        <f t="shared" si="128"/>
        <v>0</v>
      </c>
      <c r="AF11" s="142">
        <f t="shared" si="128"/>
        <v>0</v>
      </c>
      <c r="AG11" s="142">
        <f t="shared" si="128"/>
        <v>0</v>
      </c>
      <c r="AH11" s="142">
        <f t="shared" si="128"/>
        <v>0</v>
      </c>
      <c r="AI11" s="142">
        <f t="shared" si="128"/>
        <v>0</v>
      </c>
      <c r="AJ11" s="142">
        <f t="shared" si="128"/>
        <v>0</v>
      </c>
      <c r="AK11" s="142">
        <f t="shared" si="128"/>
        <v>0</v>
      </c>
      <c r="AL11" s="142">
        <f t="shared" si="128"/>
        <v>0</v>
      </c>
      <c r="AM11" s="142">
        <f t="shared" si="128"/>
        <v>0</v>
      </c>
      <c r="AN11" s="142">
        <f t="shared" si="128"/>
        <v>0</v>
      </c>
      <c r="AO11" s="395">
        <f t="shared" si="91"/>
        <v>0</v>
      </c>
      <c r="AP11" s="142">
        <f>AP$27*AP57+AP$28*AP58+AP$29*AP59</f>
        <v>0</v>
      </c>
      <c r="AQ11" s="142">
        <f t="shared" ref="AQ11:BA11" si="129">AQ$27*AQ57+AQ$28*AQ58+AQ$29*AQ59</f>
        <v>0</v>
      </c>
      <c r="AR11" s="142">
        <f t="shared" si="129"/>
        <v>0</v>
      </c>
      <c r="AS11" s="142">
        <f t="shared" si="129"/>
        <v>0</v>
      </c>
      <c r="AT11" s="142">
        <f t="shared" si="129"/>
        <v>0</v>
      </c>
      <c r="AU11" s="142">
        <f t="shared" si="129"/>
        <v>0</v>
      </c>
      <c r="AV11" s="142">
        <f t="shared" si="129"/>
        <v>0</v>
      </c>
      <c r="AW11" s="142">
        <f t="shared" si="129"/>
        <v>0</v>
      </c>
      <c r="AX11" s="142">
        <f t="shared" si="129"/>
        <v>0</v>
      </c>
      <c r="AY11" s="142">
        <f t="shared" si="129"/>
        <v>0</v>
      </c>
      <c r="AZ11" s="142">
        <f t="shared" si="129"/>
        <v>0</v>
      </c>
      <c r="BA11" s="142">
        <f t="shared" si="129"/>
        <v>0</v>
      </c>
      <c r="BB11" s="395">
        <f t="shared" si="93"/>
        <v>0</v>
      </c>
      <c r="BC11" s="142">
        <f>BC$27*BC57+BC$28*BC58+BC$29*BC59</f>
        <v>0</v>
      </c>
      <c r="BD11" s="142">
        <f t="shared" ref="BD11:BN11" si="130">BD$27*BD57+BD$28*BD58+BD$29*BD59</f>
        <v>0</v>
      </c>
      <c r="BE11" s="142">
        <f t="shared" si="130"/>
        <v>0</v>
      </c>
      <c r="BF11" s="142">
        <f t="shared" si="130"/>
        <v>0</v>
      </c>
      <c r="BG11" s="142">
        <f t="shared" si="130"/>
        <v>0</v>
      </c>
      <c r="BH11" s="142">
        <f t="shared" si="130"/>
        <v>0</v>
      </c>
      <c r="BI11" s="142">
        <f t="shared" si="130"/>
        <v>0</v>
      </c>
      <c r="BJ11" s="142">
        <f t="shared" si="130"/>
        <v>0</v>
      </c>
      <c r="BK11" s="142">
        <f t="shared" si="130"/>
        <v>0</v>
      </c>
      <c r="BL11" s="142">
        <f t="shared" si="130"/>
        <v>0</v>
      </c>
      <c r="BM11" s="142">
        <f t="shared" si="130"/>
        <v>0</v>
      </c>
      <c r="BN11" s="142">
        <f t="shared" si="130"/>
        <v>0</v>
      </c>
      <c r="BO11" s="395">
        <f t="shared" si="95"/>
        <v>0</v>
      </c>
      <c r="BP11" s="142">
        <f>BP$27*BP57+BP$28*BP58+BP$29*BP59</f>
        <v>0</v>
      </c>
      <c r="BQ11" s="142">
        <f t="shared" ref="BQ11:CA11" si="131">BQ$27*BQ57+BQ$28*BQ58+BQ$29*BQ59</f>
        <v>0</v>
      </c>
      <c r="BR11" s="142">
        <f t="shared" si="131"/>
        <v>0</v>
      </c>
      <c r="BS11" s="142">
        <f t="shared" si="131"/>
        <v>0</v>
      </c>
      <c r="BT11" s="142">
        <f t="shared" si="131"/>
        <v>0</v>
      </c>
      <c r="BU11" s="142">
        <f t="shared" si="131"/>
        <v>0</v>
      </c>
      <c r="BV11" s="142">
        <f t="shared" si="131"/>
        <v>0</v>
      </c>
      <c r="BW11" s="142">
        <f t="shared" si="131"/>
        <v>0</v>
      </c>
      <c r="BX11" s="142">
        <f t="shared" si="131"/>
        <v>0</v>
      </c>
      <c r="BY11" s="142">
        <f t="shared" si="131"/>
        <v>0</v>
      </c>
      <c r="BZ11" s="142">
        <f t="shared" si="131"/>
        <v>0</v>
      </c>
      <c r="CA11" s="142">
        <f t="shared" si="131"/>
        <v>0</v>
      </c>
      <c r="CB11" s="395">
        <f t="shared" si="97"/>
        <v>0</v>
      </c>
      <c r="CC11" s="142">
        <f>CC$27*CC57+CC$28*CC58+CC$29*CC59</f>
        <v>0</v>
      </c>
      <c r="CD11" s="142">
        <f t="shared" ref="CD11:CN11" si="132">CD$27*CD57+CD$28*CD58+CD$29*CD59</f>
        <v>0</v>
      </c>
      <c r="CE11" s="142">
        <f t="shared" si="132"/>
        <v>0</v>
      </c>
      <c r="CF11" s="142">
        <f t="shared" si="132"/>
        <v>0</v>
      </c>
      <c r="CG11" s="142">
        <f t="shared" si="132"/>
        <v>0</v>
      </c>
      <c r="CH11" s="142">
        <f t="shared" si="132"/>
        <v>0</v>
      </c>
      <c r="CI11" s="142">
        <f t="shared" si="132"/>
        <v>0</v>
      </c>
      <c r="CJ11" s="142">
        <f t="shared" si="132"/>
        <v>0</v>
      </c>
      <c r="CK11" s="142">
        <f t="shared" si="132"/>
        <v>0</v>
      </c>
      <c r="CL11" s="142">
        <f t="shared" si="132"/>
        <v>0</v>
      </c>
      <c r="CM11" s="142">
        <f t="shared" si="132"/>
        <v>0</v>
      </c>
      <c r="CN11" s="142">
        <f t="shared" si="132"/>
        <v>0</v>
      </c>
      <c r="CO11" s="395">
        <f t="shared" si="99"/>
        <v>0</v>
      </c>
      <c r="CP11" s="142">
        <f>CP$27*CP57+CP$28*CP58+CP$29*CP59</f>
        <v>0</v>
      </c>
      <c r="CQ11" s="142">
        <f t="shared" ref="CQ11:DA11" si="133">CQ$27*CQ57+CQ$28*CQ58+CQ$29*CQ59</f>
        <v>0</v>
      </c>
      <c r="CR11" s="142">
        <f t="shared" si="133"/>
        <v>0</v>
      </c>
      <c r="CS11" s="142">
        <f t="shared" si="133"/>
        <v>0</v>
      </c>
      <c r="CT11" s="142">
        <f t="shared" si="133"/>
        <v>0</v>
      </c>
      <c r="CU11" s="142">
        <f t="shared" si="133"/>
        <v>0</v>
      </c>
      <c r="CV11" s="142">
        <f t="shared" si="133"/>
        <v>0</v>
      </c>
      <c r="CW11" s="142">
        <f t="shared" si="133"/>
        <v>0</v>
      </c>
      <c r="CX11" s="142">
        <f t="shared" si="133"/>
        <v>0</v>
      </c>
      <c r="CY11" s="142">
        <f t="shared" si="133"/>
        <v>0</v>
      </c>
      <c r="CZ11" s="142">
        <f t="shared" si="133"/>
        <v>0</v>
      </c>
      <c r="DA11" s="142">
        <f t="shared" si="133"/>
        <v>0</v>
      </c>
      <c r="DB11" s="395">
        <f t="shared" si="101"/>
        <v>0</v>
      </c>
    </row>
    <row r="12" spans="2:106">
      <c r="B12" s="394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379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379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379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379"/>
      <c r="BC12" s="143"/>
      <c r="BD12" s="143"/>
      <c r="BE12" s="143"/>
      <c r="BF12" s="143"/>
      <c r="BG12" s="143"/>
      <c r="BH12" s="143"/>
      <c r="BI12" s="143"/>
      <c r="BJ12" s="143"/>
      <c r="BK12" s="143"/>
      <c r="BL12" s="143"/>
      <c r="BM12" s="143"/>
      <c r="BN12" s="143"/>
      <c r="BO12" s="379"/>
      <c r="BP12" s="143"/>
      <c r="BQ12" s="143"/>
      <c r="BR12" s="143"/>
      <c r="BS12" s="143"/>
      <c r="BT12" s="143"/>
      <c r="BU12" s="143"/>
      <c r="BV12" s="143"/>
      <c r="BW12" s="143"/>
      <c r="BX12" s="143"/>
      <c r="BY12" s="143"/>
      <c r="BZ12" s="143"/>
      <c r="CA12" s="143"/>
      <c r="CB12" s="379"/>
      <c r="CC12" s="143"/>
      <c r="CD12" s="143"/>
      <c r="CE12" s="143"/>
      <c r="CF12" s="143"/>
      <c r="CG12" s="143"/>
      <c r="CH12" s="143"/>
      <c r="CI12" s="143"/>
      <c r="CJ12" s="143"/>
      <c r="CK12" s="143"/>
      <c r="CL12" s="143"/>
      <c r="CM12" s="143"/>
      <c r="CN12" s="143"/>
      <c r="CO12" s="379"/>
      <c r="CP12" s="143"/>
      <c r="CQ12" s="143"/>
      <c r="CR12" s="143"/>
      <c r="CS12" s="143"/>
      <c r="CT12" s="143"/>
      <c r="CU12" s="143"/>
      <c r="CV12" s="143"/>
      <c r="CW12" s="143"/>
      <c r="CX12" s="143"/>
      <c r="CY12" s="143"/>
      <c r="CZ12" s="143"/>
      <c r="DA12" s="143"/>
      <c r="DB12" s="379"/>
    </row>
    <row r="18" spans="2:107" s="40" customFormat="1">
      <c r="B18" s="336" t="s">
        <v>79</v>
      </c>
      <c r="C18" s="376"/>
      <c r="D18" s="376"/>
      <c r="E18" s="376"/>
      <c r="F18" s="376"/>
      <c r="G18" s="376"/>
      <c r="H18" s="376"/>
      <c r="I18" s="376"/>
      <c r="J18" s="376"/>
      <c r="K18" s="376"/>
      <c r="L18" s="376"/>
      <c r="M18" s="376"/>
      <c r="N18" s="376"/>
      <c r="O18" s="376"/>
      <c r="P18" s="376"/>
      <c r="Q18" s="376"/>
      <c r="R18" s="376"/>
      <c r="S18" s="376"/>
      <c r="T18" s="376"/>
      <c r="U18" s="376"/>
      <c r="V18" s="376"/>
      <c r="W18" s="376"/>
      <c r="X18" s="376"/>
      <c r="Y18" s="376"/>
      <c r="Z18" s="376"/>
      <c r="AA18" s="376"/>
      <c r="AB18" s="376"/>
      <c r="AC18" s="376"/>
      <c r="AD18" s="376"/>
      <c r="AE18" s="376"/>
      <c r="AF18" s="376"/>
      <c r="AG18" s="376"/>
      <c r="AH18" s="376"/>
      <c r="AI18" s="376"/>
      <c r="AJ18" s="376"/>
      <c r="AK18" s="376"/>
      <c r="AL18" s="376"/>
      <c r="AM18" s="376"/>
      <c r="AN18" s="376"/>
      <c r="AO18" s="376"/>
      <c r="AP18" s="376"/>
      <c r="AQ18" s="376"/>
      <c r="AR18" s="376"/>
      <c r="AS18" s="376"/>
      <c r="AT18" s="376"/>
      <c r="AU18" s="376"/>
      <c r="AV18" s="376"/>
      <c r="AW18" s="376"/>
      <c r="AX18" s="376"/>
      <c r="AY18" s="376"/>
      <c r="AZ18" s="376"/>
      <c r="BA18" s="376"/>
      <c r="BB18" s="376"/>
      <c r="BC18" s="376"/>
      <c r="BD18" s="376"/>
      <c r="BE18" s="376"/>
      <c r="BF18" s="376"/>
      <c r="BG18" s="376"/>
      <c r="BH18" s="376"/>
      <c r="BI18" s="376"/>
      <c r="BJ18" s="376"/>
      <c r="BK18" s="376"/>
      <c r="BL18" s="376"/>
      <c r="BM18" s="376"/>
      <c r="BN18" s="376"/>
      <c r="BO18" s="376"/>
      <c r="BP18" s="376"/>
      <c r="BQ18" s="376"/>
      <c r="BR18" s="376"/>
      <c r="BS18" s="376"/>
      <c r="BT18" s="376"/>
      <c r="BU18" s="376"/>
      <c r="BV18" s="376"/>
      <c r="BW18" s="376"/>
      <c r="BX18" s="376"/>
      <c r="BY18" s="376"/>
      <c r="BZ18" s="376"/>
      <c r="CA18" s="376"/>
      <c r="CB18" s="376"/>
      <c r="CC18" s="376"/>
      <c r="CD18" s="376"/>
      <c r="CE18" s="376"/>
      <c r="CF18" s="376"/>
      <c r="CG18" s="376"/>
      <c r="CH18" s="376"/>
      <c r="CI18" s="376"/>
      <c r="CJ18" s="376"/>
      <c r="CK18" s="376"/>
      <c r="CL18" s="376"/>
      <c r="CM18" s="376"/>
      <c r="CN18" s="376"/>
      <c r="CO18" s="376"/>
      <c r="CP18" s="376"/>
      <c r="CQ18" s="376"/>
      <c r="CR18" s="376"/>
      <c r="CS18" s="376"/>
      <c r="CT18" s="376"/>
      <c r="CU18" s="376"/>
      <c r="CV18" s="376"/>
      <c r="CW18" s="376"/>
      <c r="CX18" s="376"/>
      <c r="CY18" s="376"/>
      <c r="CZ18" s="376"/>
      <c r="DA18" s="376"/>
      <c r="DB18" s="376"/>
      <c r="DC18" s="21"/>
    </row>
    <row r="19" spans="2:107" s="40" customFormat="1" outlineLevel="1"/>
    <row r="20" spans="2:107" s="28" customFormat="1" outlineLevel="1">
      <c r="B20" s="212" t="s">
        <v>182</v>
      </c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7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  <c r="AA20" s="386"/>
      <c r="AB20" s="387"/>
      <c r="AC20" s="386"/>
      <c r="AD20" s="386"/>
      <c r="AE20" s="386"/>
      <c r="AF20" s="386"/>
      <c r="AG20" s="386"/>
      <c r="AH20" s="386"/>
      <c r="AI20" s="386"/>
      <c r="AJ20" s="386"/>
      <c r="AK20" s="386"/>
      <c r="AL20" s="386"/>
      <c r="AM20" s="386"/>
      <c r="AN20" s="386"/>
      <c r="AO20" s="387"/>
      <c r="AP20" s="386"/>
      <c r="AQ20" s="386"/>
      <c r="AR20" s="386"/>
      <c r="AS20" s="386"/>
      <c r="AT20" s="386"/>
      <c r="AU20" s="386"/>
      <c r="AV20" s="386"/>
      <c r="AW20" s="386"/>
      <c r="AX20" s="386"/>
      <c r="AY20" s="386"/>
      <c r="AZ20" s="386"/>
      <c r="BA20" s="386"/>
      <c r="BB20" s="387"/>
      <c r="BC20" s="386"/>
      <c r="BD20" s="386"/>
      <c r="BE20" s="386"/>
      <c r="BF20" s="386"/>
      <c r="BG20" s="386"/>
      <c r="BH20" s="386"/>
      <c r="BI20" s="386"/>
      <c r="BJ20" s="386"/>
      <c r="BK20" s="386"/>
      <c r="BL20" s="386"/>
      <c r="BM20" s="386"/>
      <c r="BN20" s="386"/>
      <c r="BO20" s="387"/>
      <c r="BP20" s="386"/>
      <c r="BQ20" s="386"/>
      <c r="BR20" s="386"/>
      <c r="BS20" s="386"/>
      <c r="BT20" s="386"/>
      <c r="BU20" s="386"/>
      <c r="BV20" s="386"/>
      <c r="BW20" s="386"/>
      <c r="BX20" s="386"/>
      <c r="BY20" s="386"/>
      <c r="BZ20" s="386"/>
      <c r="CA20" s="386"/>
      <c r="CB20" s="387"/>
      <c r="CC20" s="386"/>
      <c r="CD20" s="386"/>
      <c r="CE20" s="386"/>
      <c r="CF20" s="386"/>
      <c r="CG20" s="386"/>
      <c r="CH20" s="386"/>
      <c r="CI20" s="386"/>
      <c r="CJ20" s="386"/>
      <c r="CK20" s="386"/>
      <c r="CL20" s="386"/>
      <c r="CM20" s="386"/>
      <c r="CN20" s="386"/>
      <c r="CO20" s="387"/>
      <c r="CP20" s="386"/>
      <c r="CQ20" s="386"/>
      <c r="CR20" s="386"/>
      <c r="CS20" s="386"/>
      <c r="CT20" s="386"/>
      <c r="CU20" s="386"/>
      <c r="CV20" s="386"/>
      <c r="CW20" s="386"/>
      <c r="CX20" s="386"/>
      <c r="CY20" s="386"/>
      <c r="CZ20" s="386"/>
      <c r="DA20" s="386"/>
      <c r="DB20" s="387"/>
    </row>
    <row r="21" spans="2:107" s="28" customFormat="1" outlineLevel="1">
      <c r="B21" s="149" t="str">
        <f>Assumptions!D12</f>
        <v>SaaS Phase</v>
      </c>
      <c r="C21" s="142">
        <f>MAX(YEAR(C$4)-YEAR(Assumptions!$D$17)+IF(MONTH(C$4)&lt;MONTH(Assumptions!$D$17),0,1)-1,0)</f>
        <v>0</v>
      </c>
      <c r="D21" s="142">
        <f>MAX(YEAR(D$4)-YEAR(Assumptions!$D$17)+IF(MONTH(D$4)&lt;MONTH(Assumptions!$D$17),0,1)-1,0)</f>
        <v>0</v>
      </c>
      <c r="E21" s="142">
        <f>MAX(YEAR(E$4)-YEAR(Assumptions!$D$17)+IF(MONTH(E$4)&lt;MONTH(Assumptions!$D$17),0,1)-1,0)</f>
        <v>0</v>
      </c>
      <c r="F21" s="142">
        <f>MAX(YEAR(F$4)-YEAR(Assumptions!$D$17)+IF(MONTH(F$4)&lt;MONTH(Assumptions!$D$17),0,1)-1,0)</f>
        <v>0</v>
      </c>
      <c r="G21" s="142">
        <f>MAX(YEAR(G$4)-YEAR(Assumptions!$D$17)+IF(MONTH(G$4)&lt;MONTH(Assumptions!$D$17),0,1)-1,0)</f>
        <v>0</v>
      </c>
      <c r="H21" s="142">
        <f>MAX(YEAR(H$4)-YEAR(Assumptions!$D$17)+IF(MONTH(H$4)&lt;MONTH(Assumptions!$D$17),0,1)-1,0)</f>
        <v>0</v>
      </c>
      <c r="I21" s="142">
        <f>MAX(YEAR(I$4)-YEAR(Assumptions!$D$17)+IF(MONTH(I$4)&lt;MONTH(Assumptions!$D$17),0,1)-1,0)</f>
        <v>0</v>
      </c>
      <c r="J21" s="142">
        <f>MAX(YEAR(J$4)-YEAR(Assumptions!$D$17)+IF(MONTH(J$4)&lt;MONTH(Assumptions!$D$17),0,1)-1,0)</f>
        <v>0</v>
      </c>
      <c r="K21" s="142">
        <f>MAX(YEAR(K$4)-YEAR(Assumptions!$D$17)+IF(MONTH(K$4)&lt;MONTH(Assumptions!$D$17),0,1)-1,0)</f>
        <v>0</v>
      </c>
      <c r="L21" s="142">
        <f>MAX(YEAR(L$4)-YEAR(Assumptions!$D$17)+IF(MONTH(L$4)&lt;MONTH(Assumptions!$D$17),0,1)-1,0)</f>
        <v>0</v>
      </c>
      <c r="M21" s="142">
        <f>MAX(YEAR(M$4)-YEAR(Assumptions!$D$17)+IF(MONTH(M$4)&lt;MONTH(Assumptions!$D$17),0,1)-1,0)</f>
        <v>0</v>
      </c>
      <c r="N21" s="142">
        <f>MAX(YEAR(N$4)-YEAR(Assumptions!$D$17)+IF(MONTH(N$4)&lt;MONTH(Assumptions!$D$17),0,1)-1,0)</f>
        <v>0</v>
      </c>
      <c r="O21" s="342"/>
      <c r="P21" s="142">
        <f>MAX(YEAR(P$4)-YEAR(Assumptions!$D$17)+IF(MONTH(P$4)&lt;MONTH(Assumptions!$D$17),0,1)-1,0)</f>
        <v>0</v>
      </c>
      <c r="Q21" s="142">
        <f>MAX(YEAR(Q$4)-YEAR(Assumptions!$D$17)+IF(MONTH(Q$4)&lt;MONTH(Assumptions!$D$17),0,1)-1,0)</f>
        <v>0</v>
      </c>
      <c r="R21" s="142">
        <f>MAX(YEAR(R$4)-YEAR(Assumptions!$D$17)+IF(MONTH(R$4)&lt;MONTH(Assumptions!$D$17),0,1)-1,0)</f>
        <v>1</v>
      </c>
      <c r="S21" s="142">
        <f>MAX(YEAR(S$4)-YEAR(Assumptions!$D$17)+IF(MONTH(S$4)&lt;MONTH(Assumptions!$D$17),0,1)-1,0)</f>
        <v>1</v>
      </c>
      <c r="T21" s="142">
        <f>MAX(YEAR(T$4)-YEAR(Assumptions!$D$17)+IF(MONTH(T$4)&lt;MONTH(Assumptions!$D$17),0,1)-1,0)</f>
        <v>1</v>
      </c>
      <c r="U21" s="142">
        <f>MAX(YEAR(U$4)-YEAR(Assumptions!$D$17)+IF(MONTH(U$4)&lt;MONTH(Assumptions!$D$17),0,1)-1,0)</f>
        <v>1</v>
      </c>
      <c r="V21" s="142">
        <f>MAX(YEAR(V$4)-YEAR(Assumptions!$D$17)+IF(MONTH(V$4)&lt;MONTH(Assumptions!$D$17),0,1)-1,0)</f>
        <v>1</v>
      </c>
      <c r="W21" s="142">
        <f>MAX(YEAR(W$4)-YEAR(Assumptions!$D$17)+IF(MONTH(W$4)&lt;MONTH(Assumptions!$D$17),0,1)-1,0)</f>
        <v>1</v>
      </c>
      <c r="X21" s="142">
        <f>MAX(YEAR(X$4)-YEAR(Assumptions!$D$17)+IF(MONTH(X$4)&lt;MONTH(Assumptions!$D$17),0,1)-1,0)</f>
        <v>1</v>
      </c>
      <c r="Y21" s="142">
        <f>MAX(YEAR(Y$4)-YEAR(Assumptions!$D$17)+IF(MONTH(Y$4)&lt;MONTH(Assumptions!$D$17),0,1)-1,0)</f>
        <v>1</v>
      </c>
      <c r="Z21" s="142">
        <f>MAX(YEAR(Z$4)-YEAR(Assumptions!$D$17)+IF(MONTH(Z$4)&lt;MONTH(Assumptions!$D$17),0,1)-1,0)</f>
        <v>1</v>
      </c>
      <c r="AA21" s="142">
        <f>MAX(YEAR(AA$4)-YEAR(Assumptions!$D$17)+IF(MONTH(AA$4)&lt;MONTH(Assumptions!$D$17),0,1)-1,0)</f>
        <v>1</v>
      </c>
      <c r="AB21" s="342"/>
      <c r="AC21" s="142">
        <f>MAX(YEAR(AC$4)-YEAR(Assumptions!$D$17)+IF(MONTH(AC$4)&lt;MONTH(Assumptions!$D$17),0,1)-1,0)</f>
        <v>1</v>
      </c>
      <c r="AD21" s="142">
        <f>MAX(YEAR(AD$4)-YEAR(Assumptions!$D$17)+IF(MONTH(AD$4)&lt;MONTH(Assumptions!$D$17),0,1)-1,0)</f>
        <v>1</v>
      </c>
      <c r="AE21" s="142">
        <f>MAX(YEAR(AE$4)-YEAR(Assumptions!$D$17)+IF(MONTH(AE$4)&lt;MONTH(Assumptions!$D$17),0,1)-1,0)</f>
        <v>2</v>
      </c>
      <c r="AF21" s="142">
        <f>MAX(YEAR(AF$4)-YEAR(Assumptions!$D$17)+IF(MONTH(AF$4)&lt;MONTH(Assumptions!$D$17),0,1)-1,0)</f>
        <v>2</v>
      </c>
      <c r="AG21" s="142">
        <f>MAX(YEAR(AG$4)-YEAR(Assumptions!$D$17)+IF(MONTH(AG$4)&lt;MONTH(Assumptions!$D$17),0,1)-1,0)</f>
        <v>2</v>
      </c>
      <c r="AH21" s="142">
        <f>MAX(YEAR(AH$4)-YEAR(Assumptions!$D$17)+IF(MONTH(AH$4)&lt;MONTH(Assumptions!$D$17),0,1)-1,0)</f>
        <v>2</v>
      </c>
      <c r="AI21" s="142">
        <f>MAX(YEAR(AI$4)-YEAR(Assumptions!$D$17)+IF(MONTH(AI$4)&lt;MONTH(Assumptions!$D$17),0,1)-1,0)</f>
        <v>2</v>
      </c>
      <c r="AJ21" s="142">
        <f>MAX(YEAR(AJ$4)-YEAR(Assumptions!$D$17)+IF(MONTH(AJ$4)&lt;MONTH(Assumptions!$D$17),0,1)-1,0)</f>
        <v>2</v>
      </c>
      <c r="AK21" s="142">
        <f>MAX(YEAR(AK$4)-YEAR(Assumptions!$D$17)+IF(MONTH(AK$4)&lt;MONTH(Assumptions!$D$17),0,1)-1,0)</f>
        <v>2</v>
      </c>
      <c r="AL21" s="142">
        <f>MAX(YEAR(AL$4)-YEAR(Assumptions!$D$17)+IF(MONTH(AL$4)&lt;MONTH(Assumptions!$D$17),0,1)-1,0)</f>
        <v>2</v>
      </c>
      <c r="AM21" s="142">
        <f>MAX(YEAR(AM$4)-YEAR(Assumptions!$D$17)+IF(MONTH(AM$4)&lt;MONTH(Assumptions!$D$17),0,1)-1,0)</f>
        <v>2</v>
      </c>
      <c r="AN21" s="142">
        <f>MAX(YEAR(AN$4)-YEAR(Assumptions!$D$17)+IF(MONTH(AN$4)&lt;MONTH(Assumptions!$D$17),0,1)-1,0)</f>
        <v>2</v>
      </c>
      <c r="AO21" s="342"/>
      <c r="AP21" s="142">
        <f>MAX(YEAR(AP$4)-YEAR(Assumptions!$D$17)+IF(MONTH(AP$4)&lt;MONTH(Assumptions!$D$17),0,1)-1,0)</f>
        <v>2</v>
      </c>
      <c r="AQ21" s="142">
        <f>MAX(YEAR(AQ$4)-YEAR(Assumptions!$D$17)+IF(MONTH(AQ$4)&lt;MONTH(Assumptions!$D$17),0,1)-1,0)</f>
        <v>2</v>
      </c>
      <c r="AR21" s="142">
        <f>MAX(YEAR(AR$4)-YEAR(Assumptions!$D$17)+IF(MONTH(AR$4)&lt;MONTH(Assumptions!$D$17),0,1)-1,0)</f>
        <v>3</v>
      </c>
      <c r="AS21" s="142">
        <f>MAX(YEAR(AS$4)-YEAR(Assumptions!$D$17)+IF(MONTH(AS$4)&lt;MONTH(Assumptions!$D$17),0,1)-1,0)</f>
        <v>3</v>
      </c>
      <c r="AT21" s="142">
        <f>MAX(YEAR(AT$4)-YEAR(Assumptions!$D$17)+IF(MONTH(AT$4)&lt;MONTH(Assumptions!$D$17),0,1)-1,0)</f>
        <v>3</v>
      </c>
      <c r="AU21" s="142">
        <f>MAX(YEAR(AU$4)-YEAR(Assumptions!$D$17)+IF(MONTH(AU$4)&lt;MONTH(Assumptions!$D$17),0,1)-1,0)</f>
        <v>3</v>
      </c>
      <c r="AV21" s="142">
        <f>MAX(YEAR(AV$4)-YEAR(Assumptions!$D$17)+IF(MONTH(AV$4)&lt;MONTH(Assumptions!$D$17),0,1)-1,0)</f>
        <v>3</v>
      </c>
      <c r="AW21" s="142">
        <f>MAX(YEAR(AW$4)-YEAR(Assumptions!$D$17)+IF(MONTH(AW$4)&lt;MONTH(Assumptions!$D$17),0,1)-1,0)</f>
        <v>3</v>
      </c>
      <c r="AX21" s="142">
        <f>MAX(YEAR(AX$4)-YEAR(Assumptions!$D$17)+IF(MONTH(AX$4)&lt;MONTH(Assumptions!$D$17),0,1)-1,0)</f>
        <v>3</v>
      </c>
      <c r="AY21" s="142">
        <f>MAX(YEAR(AY$4)-YEAR(Assumptions!$D$17)+IF(MONTH(AY$4)&lt;MONTH(Assumptions!$D$17),0,1)-1,0)</f>
        <v>3</v>
      </c>
      <c r="AZ21" s="142">
        <f>MAX(YEAR(AZ$4)-YEAR(Assumptions!$D$17)+IF(MONTH(AZ$4)&lt;MONTH(Assumptions!$D$17),0,1)-1,0)</f>
        <v>3</v>
      </c>
      <c r="BA21" s="142">
        <f>MAX(YEAR(BA$4)-YEAR(Assumptions!$D$17)+IF(MONTH(BA$4)&lt;MONTH(Assumptions!$D$17),0,1)-1,0)</f>
        <v>3</v>
      </c>
      <c r="BB21" s="342"/>
      <c r="BC21" s="142">
        <f>MAX(YEAR(BC$4)-YEAR(Assumptions!$D$17)+IF(MONTH(BC$4)&lt;MONTH(Assumptions!$D$17),0,1)-1,0)</f>
        <v>3</v>
      </c>
      <c r="BD21" s="142">
        <f>MAX(YEAR(BD$4)-YEAR(Assumptions!$D$17)+IF(MONTH(BD$4)&lt;MONTH(Assumptions!$D$17),0,1)-1,0)</f>
        <v>3</v>
      </c>
      <c r="BE21" s="142">
        <f>MAX(YEAR(BE$4)-YEAR(Assumptions!$D$17)+IF(MONTH(BE$4)&lt;MONTH(Assumptions!$D$17),0,1)-1,0)</f>
        <v>4</v>
      </c>
      <c r="BF21" s="142">
        <f>MAX(YEAR(BF$4)-YEAR(Assumptions!$D$17)+IF(MONTH(BF$4)&lt;MONTH(Assumptions!$D$17),0,1)-1,0)</f>
        <v>4</v>
      </c>
      <c r="BG21" s="142">
        <f>MAX(YEAR(BG$4)-YEAR(Assumptions!$D$17)+IF(MONTH(BG$4)&lt;MONTH(Assumptions!$D$17),0,1)-1,0)</f>
        <v>4</v>
      </c>
      <c r="BH21" s="142">
        <f>MAX(YEAR(BH$4)-YEAR(Assumptions!$D$17)+IF(MONTH(BH$4)&lt;MONTH(Assumptions!$D$17),0,1)-1,0)</f>
        <v>4</v>
      </c>
      <c r="BI21" s="142">
        <f>MAX(YEAR(BI$4)-YEAR(Assumptions!$D$17)+IF(MONTH(BI$4)&lt;MONTH(Assumptions!$D$17),0,1)-1,0)</f>
        <v>4</v>
      </c>
      <c r="BJ21" s="142">
        <f>MAX(YEAR(BJ$4)-YEAR(Assumptions!$D$17)+IF(MONTH(BJ$4)&lt;MONTH(Assumptions!$D$17),0,1)-1,0)</f>
        <v>4</v>
      </c>
      <c r="BK21" s="142">
        <f>MAX(YEAR(BK$4)-YEAR(Assumptions!$D$17)+IF(MONTH(BK$4)&lt;MONTH(Assumptions!$D$17),0,1)-1,0)</f>
        <v>4</v>
      </c>
      <c r="BL21" s="142">
        <f>MAX(YEAR(BL$4)-YEAR(Assumptions!$D$17)+IF(MONTH(BL$4)&lt;MONTH(Assumptions!$D$17),0,1)-1,0)</f>
        <v>4</v>
      </c>
      <c r="BM21" s="142">
        <f>MAX(YEAR(BM$4)-YEAR(Assumptions!$D$17)+IF(MONTH(BM$4)&lt;MONTH(Assumptions!$D$17),0,1)-1,0)</f>
        <v>4</v>
      </c>
      <c r="BN21" s="142">
        <f>MAX(YEAR(BN$4)-YEAR(Assumptions!$D$17)+IF(MONTH(BN$4)&lt;MONTH(Assumptions!$D$17),0,1)-1,0)</f>
        <v>4</v>
      </c>
      <c r="BO21" s="342"/>
      <c r="BP21" s="142">
        <f>MAX(YEAR(BP$4)-YEAR(Assumptions!$D$17)+IF(MONTH(BP$4)&lt;MONTH(Assumptions!$D$17),0,1)-1,0)</f>
        <v>4</v>
      </c>
      <c r="BQ21" s="142">
        <f>MAX(YEAR(BQ$4)-YEAR(Assumptions!$D$17)+IF(MONTH(BQ$4)&lt;MONTH(Assumptions!$D$17),0,1)-1,0)</f>
        <v>4</v>
      </c>
      <c r="BR21" s="142">
        <f>MAX(YEAR(BR$4)-YEAR(Assumptions!$D$17)+IF(MONTH(BR$4)&lt;MONTH(Assumptions!$D$17),0,1)-1,0)</f>
        <v>5</v>
      </c>
      <c r="BS21" s="142">
        <f>MAX(YEAR(BS$4)-YEAR(Assumptions!$D$17)+IF(MONTH(BS$4)&lt;MONTH(Assumptions!$D$17),0,1)-1,0)</f>
        <v>5</v>
      </c>
      <c r="BT21" s="142">
        <f>MAX(YEAR(BT$4)-YEAR(Assumptions!$D$17)+IF(MONTH(BT$4)&lt;MONTH(Assumptions!$D$17),0,1)-1,0)</f>
        <v>5</v>
      </c>
      <c r="BU21" s="142">
        <f>MAX(YEAR(BU$4)-YEAR(Assumptions!$D$17)+IF(MONTH(BU$4)&lt;MONTH(Assumptions!$D$17),0,1)-1,0)</f>
        <v>5</v>
      </c>
      <c r="BV21" s="142">
        <f>MAX(YEAR(BV$4)-YEAR(Assumptions!$D$17)+IF(MONTH(BV$4)&lt;MONTH(Assumptions!$D$17),0,1)-1,0)</f>
        <v>5</v>
      </c>
      <c r="BW21" s="142">
        <f>MAX(YEAR(BW$4)-YEAR(Assumptions!$D$17)+IF(MONTH(BW$4)&lt;MONTH(Assumptions!$D$17),0,1)-1,0)</f>
        <v>5</v>
      </c>
      <c r="BX21" s="142">
        <f>MAX(YEAR(BX$4)-YEAR(Assumptions!$D$17)+IF(MONTH(BX$4)&lt;MONTH(Assumptions!$D$17),0,1)-1,0)</f>
        <v>5</v>
      </c>
      <c r="BY21" s="142">
        <f>MAX(YEAR(BY$4)-YEAR(Assumptions!$D$17)+IF(MONTH(BY$4)&lt;MONTH(Assumptions!$D$17),0,1)-1,0)</f>
        <v>5</v>
      </c>
      <c r="BZ21" s="142">
        <f>MAX(YEAR(BZ$4)-YEAR(Assumptions!$D$17)+IF(MONTH(BZ$4)&lt;MONTH(Assumptions!$D$17),0,1)-1,0)</f>
        <v>5</v>
      </c>
      <c r="CA21" s="142">
        <f>MAX(YEAR(CA$4)-YEAR(Assumptions!$D$17)+IF(MONTH(CA$4)&lt;MONTH(Assumptions!$D$17),0,1)-1,0)</f>
        <v>5</v>
      </c>
      <c r="CB21" s="342"/>
      <c r="CC21" s="142">
        <f>MAX(YEAR(CC$4)-YEAR(Assumptions!$D$17)+IF(MONTH(CC$4)&lt;MONTH(Assumptions!$D$17),0,1)-1,0)</f>
        <v>5</v>
      </c>
      <c r="CD21" s="142">
        <f>MAX(YEAR(CD$4)-YEAR(Assumptions!$D$17)+IF(MONTH(CD$4)&lt;MONTH(Assumptions!$D$17),0,1)-1,0)</f>
        <v>5</v>
      </c>
      <c r="CE21" s="142">
        <f>MAX(YEAR(CE$4)-YEAR(Assumptions!$D$17)+IF(MONTH(CE$4)&lt;MONTH(Assumptions!$D$17),0,1)-1,0)</f>
        <v>6</v>
      </c>
      <c r="CF21" s="142">
        <f>MAX(YEAR(CF$4)-YEAR(Assumptions!$D$17)+IF(MONTH(CF$4)&lt;MONTH(Assumptions!$D$17),0,1)-1,0)</f>
        <v>6</v>
      </c>
      <c r="CG21" s="142">
        <f>MAX(YEAR(CG$4)-YEAR(Assumptions!$D$17)+IF(MONTH(CG$4)&lt;MONTH(Assumptions!$D$17),0,1)-1,0)</f>
        <v>6</v>
      </c>
      <c r="CH21" s="142">
        <f>MAX(YEAR(CH$4)-YEAR(Assumptions!$D$17)+IF(MONTH(CH$4)&lt;MONTH(Assumptions!$D$17),0,1)-1,0)</f>
        <v>6</v>
      </c>
      <c r="CI21" s="142">
        <f>MAX(YEAR(CI$4)-YEAR(Assumptions!$D$17)+IF(MONTH(CI$4)&lt;MONTH(Assumptions!$D$17),0,1)-1,0)</f>
        <v>6</v>
      </c>
      <c r="CJ21" s="142">
        <f>MAX(YEAR(CJ$4)-YEAR(Assumptions!$D$17)+IF(MONTH(CJ$4)&lt;MONTH(Assumptions!$D$17),0,1)-1,0)</f>
        <v>6</v>
      </c>
      <c r="CK21" s="142">
        <f>MAX(YEAR(CK$4)-YEAR(Assumptions!$D$17)+IF(MONTH(CK$4)&lt;MONTH(Assumptions!$D$17),0,1)-1,0)</f>
        <v>6</v>
      </c>
      <c r="CL21" s="142">
        <f>MAX(YEAR(CL$4)-YEAR(Assumptions!$D$17)+IF(MONTH(CL$4)&lt;MONTH(Assumptions!$D$17),0,1)-1,0)</f>
        <v>6</v>
      </c>
      <c r="CM21" s="142">
        <f>MAX(YEAR(CM$4)-YEAR(Assumptions!$D$17)+IF(MONTH(CM$4)&lt;MONTH(Assumptions!$D$17),0,1)-1,0)</f>
        <v>6</v>
      </c>
      <c r="CN21" s="142">
        <f>MAX(YEAR(CN$4)-YEAR(Assumptions!$D$17)+IF(MONTH(CN$4)&lt;MONTH(Assumptions!$D$17),0,1)-1,0)</f>
        <v>6</v>
      </c>
      <c r="CO21" s="342"/>
      <c r="CP21" s="142">
        <f>MAX(YEAR(CP$4)-YEAR(Assumptions!$D$17)+IF(MONTH(CP$4)&lt;MONTH(Assumptions!$D$17),0,1)-1,0)</f>
        <v>6</v>
      </c>
      <c r="CQ21" s="142">
        <f>MAX(YEAR(CQ$4)-YEAR(Assumptions!$D$17)+IF(MONTH(CQ$4)&lt;MONTH(Assumptions!$D$17),0,1)-1,0)</f>
        <v>6</v>
      </c>
      <c r="CR21" s="142">
        <f>MAX(YEAR(CR$4)-YEAR(Assumptions!$D$17)+IF(MONTH(CR$4)&lt;MONTH(Assumptions!$D$17),0,1)-1,0)</f>
        <v>7</v>
      </c>
      <c r="CS21" s="142">
        <f>MAX(YEAR(CS$4)-YEAR(Assumptions!$D$17)+IF(MONTH(CS$4)&lt;MONTH(Assumptions!$D$17),0,1)-1,0)</f>
        <v>7</v>
      </c>
      <c r="CT21" s="142">
        <f>MAX(YEAR(CT$4)-YEAR(Assumptions!$D$17)+IF(MONTH(CT$4)&lt;MONTH(Assumptions!$D$17),0,1)-1,0)</f>
        <v>7</v>
      </c>
      <c r="CU21" s="142">
        <f>MAX(YEAR(CU$4)-YEAR(Assumptions!$D$17)+IF(MONTH(CU$4)&lt;MONTH(Assumptions!$D$17),0,1)-1,0)</f>
        <v>7</v>
      </c>
      <c r="CV21" s="142">
        <f>MAX(YEAR(CV$4)-YEAR(Assumptions!$D$17)+IF(MONTH(CV$4)&lt;MONTH(Assumptions!$D$17),0,1)-1,0)</f>
        <v>7</v>
      </c>
      <c r="CW21" s="142">
        <f>MAX(YEAR(CW$4)-YEAR(Assumptions!$D$17)+IF(MONTH(CW$4)&lt;MONTH(Assumptions!$D$17),0,1)-1,0)</f>
        <v>7</v>
      </c>
      <c r="CX21" s="142">
        <f>MAX(YEAR(CX$4)-YEAR(Assumptions!$D$17)+IF(MONTH(CX$4)&lt;MONTH(Assumptions!$D$17),0,1)-1,0)</f>
        <v>7</v>
      </c>
      <c r="CY21" s="142">
        <f>MAX(YEAR(CY$4)-YEAR(Assumptions!$D$17)+IF(MONTH(CY$4)&lt;MONTH(Assumptions!$D$17),0,1)-1,0)</f>
        <v>7</v>
      </c>
      <c r="CZ21" s="142">
        <f>MAX(YEAR(CZ$4)-YEAR(Assumptions!$D$17)+IF(MONTH(CZ$4)&lt;MONTH(Assumptions!$D$17),0,1)-1,0)</f>
        <v>7</v>
      </c>
      <c r="DA21" s="142">
        <f>MAX(YEAR(DA$4)-YEAR(Assumptions!$D$17)+IF(MONTH(DA$4)&lt;MONTH(Assumptions!$D$17),0,1)-1,0)</f>
        <v>7</v>
      </c>
      <c r="DB21" s="342"/>
    </row>
    <row r="22" spans="2:107" s="28" customFormat="1" outlineLevel="1">
      <c r="B22" s="149" t="str">
        <f>Assumptions!E12</f>
        <v>PaaS Phase</v>
      </c>
      <c r="C22" s="142">
        <f>MAX(YEAR(C$4)-YEAR(Assumptions!$E$17)+IF(MONTH(C$4)&lt;MONTH(Assumptions!$E$17),0,1)-1,0)</f>
        <v>0</v>
      </c>
      <c r="D22" s="142">
        <f>MAX(YEAR(D$4)-YEAR(Assumptions!$E$17)+IF(MONTH(D$4)&lt;MONTH(Assumptions!$E$17),0,1)-1,0)</f>
        <v>0</v>
      </c>
      <c r="E22" s="142">
        <f>MAX(YEAR(E$4)-YEAR(Assumptions!$E$17)+IF(MONTH(E$4)&lt;MONTH(Assumptions!$E$17),0,1)-1,0)</f>
        <v>0</v>
      </c>
      <c r="F22" s="142">
        <f>MAX(YEAR(F$4)-YEAR(Assumptions!$E$17)+IF(MONTH(F$4)&lt;MONTH(Assumptions!$E$17),0,1)-1,0)</f>
        <v>0</v>
      </c>
      <c r="G22" s="142">
        <f>MAX(YEAR(G$4)-YEAR(Assumptions!$E$17)+IF(MONTH(G$4)&lt;MONTH(Assumptions!$E$17),0,1)-1,0)</f>
        <v>0</v>
      </c>
      <c r="H22" s="142">
        <f>MAX(YEAR(H$4)-YEAR(Assumptions!$E$17)+IF(MONTH(H$4)&lt;MONTH(Assumptions!$E$17),0,1)-1,0)</f>
        <v>0</v>
      </c>
      <c r="I22" s="142">
        <f>MAX(YEAR(I$4)-YEAR(Assumptions!$E$17)+IF(MONTH(I$4)&lt;MONTH(Assumptions!$E$17),0,1)-1,0)</f>
        <v>0</v>
      </c>
      <c r="J22" s="142">
        <f>MAX(YEAR(J$4)-YEAR(Assumptions!$E$17)+IF(MONTH(J$4)&lt;MONTH(Assumptions!$E$17),0,1)-1,0)</f>
        <v>0</v>
      </c>
      <c r="K22" s="142">
        <f>MAX(YEAR(K$4)-YEAR(Assumptions!$E$17)+IF(MONTH(K$4)&lt;MONTH(Assumptions!$E$17),0,1)-1,0)</f>
        <v>0</v>
      </c>
      <c r="L22" s="142">
        <f>MAX(YEAR(L$4)-YEAR(Assumptions!$E$17)+IF(MONTH(L$4)&lt;MONTH(Assumptions!$E$17),0,1)-1,0)</f>
        <v>0</v>
      </c>
      <c r="M22" s="142">
        <f>MAX(YEAR(M$4)-YEAR(Assumptions!$E$17)+IF(MONTH(M$4)&lt;MONTH(Assumptions!$E$17),0,1)-1,0)</f>
        <v>0</v>
      </c>
      <c r="N22" s="142">
        <f>MAX(YEAR(N$4)-YEAR(Assumptions!$E$17)+IF(MONTH(N$4)&lt;MONTH(Assumptions!$E$17),0,1)-1,0)</f>
        <v>0</v>
      </c>
      <c r="O22" s="342"/>
      <c r="P22" s="142">
        <f>MAX(YEAR(P$4)-YEAR(Assumptions!$E$17)+IF(MONTH(P$4)&lt;MONTH(Assumptions!$E$17),0,1)-1,0)</f>
        <v>0</v>
      </c>
      <c r="Q22" s="142">
        <f>MAX(YEAR(Q$4)-YEAR(Assumptions!$E$17)+IF(MONTH(Q$4)&lt;MONTH(Assumptions!$E$17),0,1)-1,0)</f>
        <v>0</v>
      </c>
      <c r="R22" s="142">
        <f>MAX(YEAR(R$4)-YEAR(Assumptions!$E$17)+IF(MONTH(R$4)&lt;MONTH(Assumptions!$E$17),0,1)-1,0)</f>
        <v>0</v>
      </c>
      <c r="S22" s="142">
        <f>MAX(YEAR(S$4)-YEAR(Assumptions!$E$17)+IF(MONTH(S$4)&lt;MONTH(Assumptions!$E$17),0,1)-1,0)</f>
        <v>0</v>
      </c>
      <c r="T22" s="142">
        <f>MAX(YEAR(T$4)-YEAR(Assumptions!$E$17)+IF(MONTH(T$4)&lt;MONTH(Assumptions!$E$17),0,1)-1,0)</f>
        <v>0</v>
      </c>
      <c r="U22" s="142">
        <f>MAX(YEAR(U$4)-YEAR(Assumptions!$E$17)+IF(MONTH(U$4)&lt;MONTH(Assumptions!$E$17),0,1)-1,0)</f>
        <v>0</v>
      </c>
      <c r="V22" s="142">
        <f>MAX(YEAR(V$4)-YEAR(Assumptions!$E$17)+IF(MONTH(V$4)&lt;MONTH(Assumptions!$E$17),0,1)-1,0)</f>
        <v>0</v>
      </c>
      <c r="W22" s="142">
        <f>MAX(YEAR(W$4)-YEAR(Assumptions!$E$17)+IF(MONTH(W$4)&lt;MONTH(Assumptions!$E$17),0,1)-1,0)</f>
        <v>0</v>
      </c>
      <c r="X22" s="142">
        <f>MAX(YEAR(X$4)-YEAR(Assumptions!$E$17)+IF(MONTH(X$4)&lt;MONTH(Assumptions!$E$17),0,1)-1,0)</f>
        <v>0</v>
      </c>
      <c r="Y22" s="142">
        <f>MAX(YEAR(Y$4)-YEAR(Assumptions!$E$17)+IF(MONTH(Y$4)&lt;MONTH(Assumptions!$E$17),0,1)-1,0)</f>
        <v>0</v>
      </c>
      <c r="Z22" s="142">
        <f>MAX(YEAR(Z$4)-YEAR(Assumptions!$E$17)+IF(MONTH(Z$4)&lt;MONTH(Assumptions!$E$17),0,1)-1,0)</f>
        <v>0</v>
      </c>
      <c r="AA22" s="142">
        <f>MAX(YEAR(AA$4)-YEAR(Assumptions!$E$17)+IF(MONTH(AA$4)&lt;MONTH(Assumptions!$E$17),0,1)-1,0)</f>
        <v>0</v>
      </c>
      <c r="AB22" s="342"/>
      <c r="AC22" s="142">
        <f>MAX(YEAR(AC$4)-YEAR(Assumptions!$E$17)+IF(MONTH(AC$4)&lt;MONTH(Assumptions!$E$17),0,1)-1,0)</f>
        <v>0</v>
      </c>
      <c r="AD22" s="142">
        <f>MAX(YEAR(AD$4)-YEAR(Assumptions!$E$17)+IF(MONTH(AD$4)&lt;MONTH(Assumptions!$E$17),0,1)-1,0)</f>
        <v>0</v>
      </c>
      <c r="AE22" s="142">
        <f>MAX(YEAR(AE$4)-YEAR(Assumptions!$E$17)+IF(MONTH(AE$4)&lt;MONTH(Assumptions!$E$17),0,1)-1,0)</f>
        <v>0</v>
      </c>
      <c r="AF22" s="142">
        <f>MAX(YEAR(AF$4)-YEAR(Assumptions!$E$17)+IF(MONTH(AF$4)&lt;MONTH(Assumptions!$E$17),0,1)-1,0)</f>
        <v>0</v>
      </c>
      <c r="AG22" s="142">
        <f>MAX(YEAR(AG$4)-YEAR(Assumptions!$E$17)+IF(MONTH(AG$4)&lt;MONTH(Assumptions!$E$17),0,1)-1,0)</f>
        <v>0</v>
      </c>
      <c r="AH22" s="142">
        <f>MAX(YEAR(AH$4)-YEAR(Assumptions!$E$17)+IF(MONTH(AH$4)&lt;MONTH(Assumptions!$E$17),0,1)-1,0)</f>
        <v>0</v>
      </c>
      <c r="AI22" s="142">
        <f>MAX(YEAR(AI$4)-YEAR(Assumptions!$E$17)+IF(MONTH(AI$4)&lt;MONTH(Assumptions!$E$17),0,1)-1,0)</f>
        <v>1</v>
      </c>
      <c r="AJ22" s="142">
        <f>MAX(YEAR(AJ$4)-YEAR(Assumptions!$E$17)+IF(MONTH(AJ$4)&lt;MONTH(Assumptions!$E$17),0,1)-1,0)</f>
        <v>1</v>
      </c>
      <c r="AK22" s="142">
        <f>MAX(YEAR(AK$4)-YEAR(Assumptions!$E$17)+IF(MONTH(AK$4)&lt;MONTH(Assumptions!$E$17),0,1)-1,0)</f>
        <v>1</v>
      </c>
      <c r="AL22" s="142">
        <f>MAX(YEAR(AL$4)-YEAR(Assumptions!$E$17)+IF(MONTH(AL$4)&lt;MONTH(Assumptions!$E$17),0,1)-1,0)</f>
        <v>1</v>
      </c>
      <c r="AM22" s="142">
        <f>MAX(YEAR(AM$4)-YEAR(Assumptions!$E$17)+IF(MONTH(AM$4)&lt;MONTH(Assumptions!$E$17),0,1)-1,0)</f>
        <v>1</v>
      </c>
      <c r="AN22" s="142">
        <f>MAX(YEAR(AN$4)-YEAR(Assumptions!$E$17)+IF(MONTH(AN$4)&lt;MONTH(Assumptions!$E$17),0,1)-1,0)</f>
        <v>1</v>
      </c>
      <c r="AO22" s="342"/>
      <c r="AP22" s="142">
        <f>MAX(YEAR(AP$4)-YEAR(Assumptions!$E$17)+IF(MONTH(AP$4)&lt;MONTH(Assumptions!$E$17),0,1)-1,0)</f>
        <v>1</v>
      </c>
      <c r="AQ22" s="142">
        <f>MAX(YEAR(AQ$4)-YEAR(Assumptions!$E$17)+IF(MONTH(AQ$4)&lt;MONTH(Assumptions!$E$17),0,1)-1,0)</f>
        <v>1</v>
      </c>
      <c r="AR22" s="142">
        <f>MAX(YEAR(AR$4)-YEAR(Assumptions!$E$17)+IF(MONTH(AR$4)&lt;MONTH(Assumptions!$E$17),0,1)-1,0)</f>
        <v>1</v>
      </c>
      <c r="AS22" s="142">
        <f>MAX(YEAR(AS$4)-YEAR(Assumptions!$E$17)+IF(MONTH(AS$4)&lt;MONTH(Assumptions!$E$17),0,1)-1,0)</f>
        <v>1</v>
      </c>
      <c r="AT22" s="142">
        <f>MAX(YEAR(AT$4)-YEAR(Assumptions!$E$17)+IF(MONTH(AT$4)&lt;MONTH(Assumptions!$E$17),0,1)-1,0)</f>
        <v>1</v>
      </c>
      <c r="AU22" s="142">
        <f>MAX(YEAR(AU$4)-YEAR(Assumptions!$E$17)+IF(MONTH(AU$4)&lt;MONTH(Assumptions!$E$17),0,1)-1,0)</f>
        <v>1</v>
      </c>
      <c r="AV22" s="142">
        <f>MAX(YEAR(AV$4)-YEAR(Assumptions!$E$17)+IF(MONTH(AV$4)&lt;MONTH(Assumptions!$E$17),0,1)-1,0)</f>
        <v>2</v>
      </c>
      <c r="AW22" s="142">
        <f>MAX(YEAR(AW$4)-YEAR(Assumptions!$E$17)+IF(MONTH(AW$4)&lt;MONTH(Assumptions!$E$17),0,1)-1,0)</f>
        <v>2</v>
      </c>
      <c r="AX22" s="142">
        <f>MAX(YEAR(AX$4)-YEAR(Assumptions!$E$17)+IF(MONTH(AX$4)&lt;MONTH(Assumptions!$E$17),0,1)-1,0)</f>
        <v>2</v>
      </c>
      <c r="AY22" s="142">
        <f>MAX(YEAR(AY$4)-YEAR(Assumptions!$E$17)+IF(MONTH(AY$4)&lt;MONTH(Assumptions!$E$17),0,1)-1,0)</f>
        <v>2</v>
      </c>
      <c r="AZ22" s="142">
        <f>MAX(YEAR(AZ$4)-YEAR(Assumptions!$E$17)+IF(MONTH(AZ$4)&lt;MONTH(Assumptions!$E$17),0,1)-1,0)</f>
        <v>2</v>
      </c>
      <c r="BA22" s="142">
        <f>MAX(YEAR(BA$4)-YEAR(Assumptions!$E$17)+IF(MONTH(BA$4)&lt;MONTH(Assumptions!$E$17),0,1)-1,0)</f>
        <v>2</v>
      </c>
      <c r="BB22" s="342"/>
      <c r="BC22" s="142">
        <f>MAX(YEAR(BC$4)-YEAR(Assumptions!$E$17)+IF(MONTH(BC$4)&lt;MONTH(Assumptions!$E$17),0,1)-1,0)</f>
        <v>2</v>
      </c>
      <c r="BD22" s="142">
        <f>MAX(YEAR(BD$4)-YEAR(Assumptions!$E$17)+IF(MONTH(BD$4)&lt;MONTH(Assumptions!$E$17),0,1)-1,0)</f>
        <v>2</v>
      </c>
      <c r="BE22" s="142">
        <f>MAX(YEAR(BE$4)-YEAR(Assumptions!$E$17)+IF(MONTH(BE$4)&lt;MONTH(Assumptions!$E$17),0,1)-1,0)</f>
        <v>2</v>
      </c>
      <c r="BF22" s="142">
        <f>MAX(YEAR(BF$4)-YEAR(Assumptions!$E$17)+IF(MONTH(BF$4)&lt;MONTH(Assumptions!$E$17),0,1)-1,0)</f>
        <v>2</v>
      </c>
      <c r="BG22" s="142">
        <f>MAX(YEAR(BG$4)-YEAR(Assumptions!$E$17)+IF(MONTH(BG$4)&lt;MONTH(Assumptions!$E$17),0,1)-1,0)</f>
        <v>2</v>
      </c>
      <c r="BH22" s="142">
        <f>MAX(YEAR(BH$4)-YEAR(Assumptions!$E$17)+IF(MONTH(BH$4)&lt;MONTH(Assumptions!$E$17),0,1)-1,0)</f>
        <v>2</v>
      </c>
      <c r="BI22" s="142">
        <f>MAX(YEAR(BI$4)-YEAR(Assumptions!$E$17)+IF(MONTH(BI$4)&lt;MONTH(Assumptions!$E$17),0,1)-1,0)</f>
        <v>3</v>
      </c>
      <c r="BJ22" s="142">
        <f>MAX(YEAR(BJ$4)-YEAR(Assumptions!$E$17)+IF(MONTH(BJ$4)&lt;MONTH(Assumptions!$E$17),0,1)-1,0)</f>
        <v>3</v>
      </c>
      <c r="BK22" s="142">
        <f>MAX(YEAR(BK$4)-YEAR(Assumptions!$E$17)+IF(MONTH(BK$4)&lt;MONTH(Assumptions!$E$17),0,1)-1,0)</f>
        <v>3</v>
      </c>
      <c r="BL22" s="142">
        <f>MAX(YEAR(BL$4)-YEAR(Assumptions!$E$17)+IF(MONTH(BL$4)&lt;MONTH(Assumptions!$E$17),0,1)-1,0)</f>
        <v>3</v>
      </c>
      <c r="BM22" s="142">
        <f>MAX(YEAR(BM$4)-YEAR(Assumptions!$E$17)+IF(MONTH(BM$4)&lt;MONTH(Assumptions!$E$17),0,1)-1,0)</f>
        <v>3</v>
      </c>
      <c r="BN22" s="142">
        <f>MAX(YEAR(BN$4)-YEAR(Assumptions!$E$17)+IF(MONTH(BN$4)&lt;MONTH(Assumptions!$E$17),0,1)-1,0)</f>
        <v>3</v>
      </c>
      <c r="BO22" s="342"/>
      <c r="BP22" s="142">
        <f>MAX(YEAR(BP$4)-YEAR(Assumptions!$E$17)+IF(MONTH(BP$4)&lt;MONTH(Assumptions!$E$17),0,1)-1,0)</f>
        <v>3</v>
      </c>
      <c r="BQ22" s="142">
        <f>MAX(YEAR(BQ$4)-YEAR(Assumptions!$E$17)+IF(MONTH(BQ$4)&lt;MONTH(Assumptions!$E$17),0,1)-1,0)</f>
        <v>3</v>
      </c>
      <c r="BR22" s="142">
        <f>MAX(YEAR(BR$4)-YEAR(Assumptions!$E$17)+IF(MONTH(BR$4)&lt;MONTH(Assumptions!$E$17),0,1)-1,0)</f>
        <v>3</v>
      </c>
      <c r="BS22" s="142">
        <f>MAX(YEAR(BS$4)-YEAR(Assumptions!$E$17)+IF(MONTH(BS$4)&lt;MONTH(Assumptions!$E$17),0,1)-1,0)</f>
        <v>3</v>
      </c>
      <c r="BT22" s="142">
        <f>MAX(YEAR(BT$4)-YEAR(Assumptions!$E$17)+IF(MONTH(BT$4)&lt;MONTH(Assumptions!$E$17),0,1)-1,0)</f>
        <v>3</v>
      </c>
      <c r="BU22" s="142">
        <f>MAX(YEAR(BU$4)-YEAR(Assumptions!$E$17)+IF(MONTH(BU$4)&lt;MONTH(Assumptions!$E$17),0,1)-1,0)</f>
        <v>3</v>
      </c>
      <c r="BV22" s="142">
        <f>MAX(YEAR(BV$4)-YEAR(Assumptions!$E$17)+IF(MONTH(BV$4)&lt;MONTH(Assumptions!$E$17),0,1)-1,0)</f>
        <v>4</v>
      </c>
      <c r="BW22" s="142">
        <f>MAX(YEAR(BW$4)-YEAR(Assumptions!$E$17)+IF(MONTH(BW$4)&lt;MONTH(Assumptions!$E$17),0,1)-1,0)</f>
        <v>4</v>
      </c>
      <c r="BX22" s="142">
        <f>MAX(YEAR(BX$4)-YEAR(Assumptions!$E$17)+IF(MONTH(BX$4)&lt;MONTH(Assumptions!$E$17),0,1)-1,0)</f>
        <v>4</v>
      </c>
      <c r="BY22" s="142">
        <f>MAX(YEAR(BY$4)-YEAR(Assumptions!$E$17)+IF(MONTH(BY$4)&lt;MONTH(Assumptions!$E$17),0,1)-1,0)</f>
        <v>4</v>
      </c>
      <c r="BZ22" s="142">
        <f>MAX(YEAR(BZ$4)-YEAR(Assumptions!$E$17)+IF(MONTH(BZ$4)&lt;MONTH(Assumptions!$E$17),0,1)-1,0)</f>
        <v>4</v>
      </c>
      <c r="CA22" s="142">
        <f>MAX(YEAR(CA$4)-YEAR(Assumptions!$E$17)+IF(MONTH(CA$4)&lt;MONTH(Assumptions!$E$17),0,1)-1,0)</f>
        <v>4</v>
      </c>
      <c r="CB22" s="342"/>
      <c r="CC22" s="142">
        <f>MAX(YEAR(CC$4)-YEAR(Assumptions!$E$17)+IF(MONTH(CC$4)&lt;MONTH(Assumptions!$E$17),0,1)-1,0)</f>
        <v>4</v>
      </c>
      <c r="CD22" s="142">
        <f>MAX(YEAR(CD$4)-YEAR(Assumptions!$E$17)+IF(MONTH(CD$4)&lt;MONTH(Assumptions!$E$17),0,1)-1,0)</f>
        <v>4</v>
      </c>
      <c r="CE22" s="142">
        <f>MAX(YEAR(CE$4)-YEAR(Assumptions!$E$17)+IF(MONTH(CE$4)&lt;MONTH(Assumptions!$E$17),0,1)-1,0)</f>
        <v>4</v>
      </c>
      <c r="CF22" s="142">
        <f>MAX(YEAR(CF$4)-YEAR(Assumptions!$E$17)+IF(MONTH(CF$4)&lt;MONTH(Assumptions!$E$17),0,1)-1,0)</f>
        <v>4</v>
      </c>
      <c r="CG22" s="142">
        <f>MAX(YEAR(CG$4)-YEAR(Assumptions!$E$17)+IF(MONTH(CG$4)&lt;MONTH(Assumptions!$E$17),0,1)-1,0)</f>
        <v>4</v>
      </c>
      <c r="CH22" s="142">
        <f>MAX(YEAR(CH$4)-YEAR(Assumptions!$E$17)+IF(MONTH(CH$4)&lt;MONTH(Assumptions!$E$17),0,1)-1,0)</f>
        <v>4</v>
      </c>
      <c r="CI22" s="142">
        <f>MAX(YEAR(CI$4)-YEAR(Assumptions!$E$17)+IF(MONTH(CI$4)&lt;MONTH(Assumptions!$E$17),0,1)-1,0)</f>
        <v>5</v>
      </c>
      <c r="CJ22" s="142">
        <f>MAX(YEAR(CJ$4)-YEAR(Assumptions!$E$17)+IF(MONTH(CJ$4)&lt;MONTH(Assumptions!$E$17),0,1)-1,0)</f>
        <v>5</v>
      </c>
      <c r="CK22" s="142">
        <f>MAX(YEAR(CK$4)-YEAR(Assumptions!$E$17)+IF(MONTH(CK$4)&lt;MONTH(Assumptions!$E$17),0,1)-1,0)</f>
        <v>5</v>
      </c>
      <c r="CL22" s="142">
        <f>MAX(YEAR(CL$4)-YEAR(Assumptions!$E$17)+IF(MONTH(CL$4)&lt;MONTH(Assumptions!$E$17),0,1)-1,0)</f>
        <v>5</v>
      </c>
      <c r="CM22" s="142">
        <f>MAX(YEAR(CM$4)-YEAR(Assumptions!$E$17)+IF(MONTH(CM$4)&lt;MONTH(Assumptions!$E$17),0,1)-1,0)</f>
        <v>5</v>
      </c>
      <c r="CN22" s="142">
        <f>MAX(YEAR(CN$4)-YEAR(Assumptions!$E$17)+IF(MONTH(CN$4)&lt;MONTH(Assumptions!$E$17),0,1)-1,0)</f>
        <v>5</v>
      </c>
      <c r="CO22" s="342"/>
      <c r="CP22" s="142">
        <f>MAX(YEAR(CP$4)-YEAR(Assumptions!$E$17)+IF(MONTH(CP$4)&lt;MONTH(Assumptions!$E$17),0,1)-1,0)</f>
        <v>5</v>
      </c>
      <c r="CQ22" s="142">
        <f>MAX(YEAR(CQ$4)-YEAR(Assumptions!$E$17)+IF(MONTH(CQ$4)&lt;MONTH(Assumptions!$E$17),0,1)-1,0)</f>
        <v>5</v>
      </c>
      <c r="CR22" s="142">
        <f>MAX(YEAR(CR$4)-YEAR(Assumptions!$E$17)+IF(MONTH(CR$4)&lt;MONTH(Assumptions!$E$17),0,1)-1,0)</f>
        <v>5</v>
      </c>
      <c r="CS22" s="142">
        <f>MAX(YEAR(CS$4)-YEAR(Assumptions!$E$17)+IF(MONTH(CS$4)&lt;MONTH(Assumptions!$E$17),0,1)-1,0)</f>
        <v>5</v>
      </c>
      <c r="CT22" s="142">
        <f>MAX(YEAR(CT$4)-YEAR(Assumptions!$E$17)+IF(MONTH(CT$4)&lt;MONTH(Assumptions!$E$17),0,1)-1,0)</f>
        <v>5</v>
      </c>
      <c r="CU22" s="142">
        <f>MAX(YEAR(CU$4)-YEAR(Assumptions!$E$17)+IF(MONTH(CU$4)&lt;MONTH(Assumptions!$E$17),0,1)-1,0)</f>
        <v>5</v>
      </c>
      <c r="CV22" s="142">
        <f>MAX(YEAR(CV$4)-YEAR(Assumptions!$E$17)+IF(MONTH(CV$4)&lt;MONTH(Assumptions!$E$17),0,1)-1,0)</f>
        <v>6</v>
      </c>
      <c r="CW22" s="142">
        <f>MAX(YEAR(CW$4)-YEAR(Assumptions!$E$17)+IF(MONTH(CW$4)&lt;MONTH(Assumptions!$E$17),0,1)-1,0)</f>
        <v>6</v>
      </c>
      <c r="CX22" s="142">
        <f>MAX(YEAR(CX$4)-YEAR(Assumptions!$E$17)+IF(MONTH(CX$4)&lt;MONTH(Assumptions!$E$17),0,1)-1,0)</f>
        <v>6</v>
      </c>
      <c r="CY22" s="142">
        <f>MAX(YEAR(CY$4)-YEAR(Assumptions!$E$17)+IF(MONTH(CY$4)&lt;MONTH(Assumptions!$E$17),0,1)-1,0)</f>
        <v>6</v>
      </c>
      <c r="CZ22" s="142">
        <f>MAX(YEAR(CZ$4)-YEAR(Assumptions!$E$17)+IF(MONTH(CZ$4)&lt;MONTH(Assumptions!$E$17),0,1)-1,0)</f>
        <v>6</v>
      </c>
      <c r="DA22" s="142">
        <f>MAX(YEAR(DA$4)-YEAR(Assumptions!$E$17)+IF(MONTH(DA$4)&lt;MONTH(Assumptions!$E$17),0,1)-1,0)</f>
        <v>6</v>
      </c>
      <c r="DB22" s="342"/>
    </row>
    <row r="23" spans="2:107" s="28" customFormat="1" outlineLevel="1">
      <c r="B23" s="149" t="str">
        <f>Assumptions!F12</f>
        <v>Baas Phase</v>
      </c>
      <c r="C23" s="142">
        <f>MAX(YEAR(C$4)-YEAR(Assumptions!$F$17)+IF(MONTH(C$4)&lt;MONTH(Assumptions!$F$17),0,1)-1,0)</f>
        <v>0</v>
      </c>
      <c r="D23" s="142">
        <f>MAX(YEAR(D$4)-YEAR(Assumptions!$F$17)+IF(MONTH(D$4)&lt;MONTH(Assumptions!$F$17),0,1)-1,0)</f>
        <v>0</v>
      </c>
      <c r="E23" s="142">
        <f>MAX(YEAR(E$4)-YEAR(Assumptions!$F$17)+IF(MONTH(E$4)&lt;MONTH(Assumptions!$F$17),0,1)-1,0)</f>
        <v>0</v>
      </c>
      <c r="F23" s="142">
        <f>MAX(YEAR(F$4)-YEAR(Assumptions!$F$17)+IF(MONTH(F$4)&lt;MONTH(Assumptions!$F$17),0,1)-1,0)</f>
        <v>0</v>
      </c>
      <c r="G23" s="142">
        <f>MAX(YEAR(G$4)-YEAR(Assumptions!$F$17)+IF(MONTH(G$4)&lt;MONTH(Assumptions!$F$17),0,1)-1,0)</f>
        <v>0</v>
      </c>
      <c r="H23" s="142">
        <f>MAX(YEAR(H$4)-YEAR(Assumptions!$F$17)+IF(MONTH(H$4)&lt;MONTH(Assumptions!$F$17),0,1)-1,0)</f>
        <v>0</v>
      </c>
      <c r="I23" s="142">
        <f>MAX(YEAR(I$4)-YEAR(Assumptions!$F$17)+IF(MONTH(I$4)&lt;MONTH(Assumptions!$F$17),0,1)-1,0)</f>
        <v>0</v>
      </c>
      <c r="J23" s="142">
        <f>MAX(YEAR(J$4)-YEAR(Assumptions!$F$17)+IF(MONTH(J$4)&lt;MONTH(Assumptions!$F$17),0,1)-1,0)</f>
        <v>0</v>
      </c>
      <c r="K23" s="142">
        <f>MAX(YEAR(K$4)-YEAR(Assumptions!$F$17)+IF(MONTH(K$4)&lt;MONTH(Assumptions!$F$17),0,1)-1,0)</f>
        <v>0</v>
      </c>
      <c r="L23" s="142">
        <f>MAX(YEAR(L$4)-YEAR(Assumptions!$F$17)+IF(MONTH(L$4)&lt;MONTH(Assumptions!$F$17),0,1)-1,0)</f>
        <v>0</v>
      </c>
      <c r="M23" s="142">
        <f>MAX(YEAR(M$4)-YEAR(Assumptions!$F$17)+IF(MONTH(M$4)&lt;MONTH(Assumptions!$F$17),0,1)-1,0)</f>
        <v>0</v>
      </c>
      <c r="N23" s="142">
        <f>MAX(YEAR(N$4)-YEAR(Assumptions!$F$17)+IF(MONTH(N$4)&lt;MONTH(Assumptions!$F$17),0,1)-1,0)</f>
        <v>0</v>
      </c>
      <c r="O23" s="342"/>
      <c r="P23" s="142">
        <f>MAX(YEAR(P$4)-YEAR(Assumptions!$F$17)+IF(MONTH(P$4)&lt;MONTH(Assumptions!$F$17),0,1)-1,0)</f>
        <v>0</v>
      </c>
      <c r="Q23" s="142">
        <f>MAX(YEAR(Q$4)-YEAR(Assumptions!$F$17)+IF(MONTH(Q$4)&lt;MONTH(Assumptions!$F$17),0,1)-1,0)</f>
        <v>0</v>
      </c>
      <c r="R23" s="142">
        <f>MAX(YEAR(R$4)-YEAR(Assumptions!$F$17)+IF(MONTH(R$4)&lt;MONTH(Assumptions!$F$17),0,1)-1,0)</f>
        <v>0</v>
      </c>
      <c r="S23" s="142">
        <f>MAX(YEAR(S$4)-YEAR(Assumptions!$F$17)+IF(MONTH(S$4)&lt;MONTH(Assumptions!$F$17),0,1)-1,0)</f>
        <v>0</v>
      </c>
      <c r="T23" s="142">
        <f>MAX(YEAR(T$4)-YEAR(Assumptions!$F$17)+IF(MONTH(T$4)&lt;MONTH(Assumptions!$F$17),0,1)-1,0)</f>
        <v>0</v>
      </c>
      <c r="U23" s="142">
        <f>MAX(YEAR(U$4)-YEAR(Assumptions!$F$17)+IF(MONTH(U$4)&lt;MONTH(Assumptions!$F$17),0,1)-1,0)</f>
        <v>0</v>
      </c>
      <c r="V23" s="142">
        <f>MAX(YEAR(V$4)-YEAR(Assumptions!$F$17)+IF(MONTH(V$4)&lt;MONTH(Assumptions!$F$17),0,1)-1,0)</f>
        <v>0</v>
      </c>
      <c r="W23" s="142">
        <f>MAX(YEAR(W$4)-YEAR(Assumptions!$F$17)+IF(MONTH(W$4)&lt;MONTH(Assumptions!$F$17),0,1)-1,0)</f>
        <v>0</v>
      </c>
      <c r="X23" s="142">
        <f>MAX(YEAR(X$4)-YEAR(Assumptions!$F$17)+IF(MONTH(X$4)&lt;MONTH(Assumptions!$F$17),0,1)-1,0)</f>
        <v>0</v>
      </c>
      <c r="Y23" s="142">
        <f>MAX(YEAR(Y$4)-YEAR(Assumptions!$F$17)+IF(MONTH(Y$4)&lt;MONTH(Assumptions!$F$17),0,1)-1,0)</f>
        <v>0</v>
      </c>
      <c r="Z23" s="142">
        <f>MAX(YEAR(Z$4)-YEAR(Assumptions!$F$17)+IF(MONTH(Z$4)&lt;MONTH(Assumptions!$F$17),0,1)-1,0)</f>
        <v>0</v>
      </c>
      <c r="AA23" s="142">
        <f>MAX(YEAR(AA$4)-YEAR(Assumptions!$F$17)+IF(MONTH(AA$4)&lt;MONTH(Assumptions!$F$17),0,1)-1,0)</f>
        <v>0</v>
      </c>
      <c r="AB23" s="342"/>
      <c r="AC23" s="142">
        <f>MAX(YEAR(AC$4)-YEAR(Assumptions!$F$17)+IF(MONTH(AC$4)&lt;MONTH(Assumptions!$F$17),0,1)-1,0)</f>
        <v>0</v>
      </c>
      <c r="AD23" s="142">
        <f>MAX(YEAR(AD$4)-YEAR(Assumptions!$F$17)+IF(MONTH(AD$4)&lt;MONTH(Assumptions!$F$17),0,1)-1,0)</f>
        <v>0</v>
      </c>
      <c r="AE23" s="142">
        <f>MAX(YEAR(AE$4)-YEAR(Assumptions!$F$17)+IF(MONTH(AE$4)&lt;MONTH(Assumptions!$F$17),0,1)-1,0)</f>
        <v>0</v>
      </c>
      <c r="AF23" s="142">
        <f>MAX(YEAR(AF$4)-YEAR(Assumptions!$F$17)+IF(MONTH(AF$4)&lt;MONTH(Assumptions!$F$17),0,1)-1,0)</f>
        <v>0</v>
      </c>
      <c r="AG23" s="142">
        <f>MAX(YEAR(AG$4)-YEAR(Assumptions!$F$17)+IF(MONTH(AG$4)&lt;MONTH(Assumptions!$F$17),0,1)-1,0)</f>
        <v>0</v>
      </c>
      <c r="AH23" s="142">
        <f>MAX(YEAR(AH$4)-YEAR(Assumptions!$F$17)+IF(MONTH(AH$4)&lt;MONTH(Assumptions!$F$17),0,1)-1,0)</f>
        <v>0</v>
      </c>
      <c r="AI23" s="142">
        <f>MAX(YEAR(AI$4)-YEAR(Assumptions!$F$17)+IF(MONTH(AI$4)&lt;MONTH(Assumptions!$F$17),0,1)-1,0)</f>
        <v>0</v>
      </c>
      <c r="AJ23" s="142">
        <f>MAX(YEAR(AJ$4)-YEAR(Assumptions!$F$17)+IF(MONTH(AJ$4)&lt;MONTH(Assumptions!$F$17),0,1)-1,0)</f>
        <v>0</v>
      </c>
      <c r="AK23" s="142">
        <f>MAX(YEAR(AK$4)-YEAR(Assumptions!$F$17)+IF(MONTH(AK$4)&lt;MONTH(Assumptions!$F$17),0,1)-1,0)</f>
        <v>0</v>
      </c>
      <c r="AL23" s="142">
        <f>MAX(YEAR(AL$4)-YEAR(Assumptions!$F$17)+IF(MONTH(AL$4)&lt;MONTH(Assumptions!$F$17),0,1)-1,0)</f>
        <v>0</v>
      </c>
      <c r="AM23" s="142">
        <f>MAX(YEAR(AM$4)-YEAR(Assumptions!$F$17)+IF(MONTH(AM$4)&lt;MONTH(Assumptions!$F$17),0,1)-1,0)</f>
        <v>0</v>
      </c>
      <c r="AN23" s="142">
        <f>MAX(YEAR(AN$4)-YEAR(Assumptions!$F$17)+IF(MONTH(AN$4)&lt;MONTH(Assumptions!$F$17),0,1)-1,0)</f>
        <v>0</v>
      </c>
      <c r="AO23" s="342"/>
      <c r="AP23" s="142">
        <f>MAX(YEAR(AP$4)-YEAR(Assumptions!$F$17)+IF(MONTH(AP$4)&lt;MONTH(Assumptions!$F$17),0,1)-1,0)</f>
        <v>0</v>
      </c>
      <c r="AQ23" s="142">
        <f>MAX(YEAR(AQ$4)-YEAR(Assumptions!$F$17)+IF(MONTH(AQ$4)&lt;MONTH(Assumptions!$F$17),0,1)-1,0)</f>
        <v>0</v>
      </c>
      <c r="AR23" s="142">
        <f>MAX(YEAR(AR$4)-YEAR(Assumptions!$F$17)+IF(MONTH(AR$4)&lt;MONTH(Assumptions!$F$17),0,1)-1,0)</f>
        <v>0</v>
      </c>
      <c r="AS23" s="142">
        <f>MAX(YEAR(AS$4)-YEAR(Assumptions!$F$17)+IF(MONTH(AS$4)&lt;MONTH(Assumptions!$F$17),0,1)-1,0)</f>
        <v>0</v>
      </c>
      <c r="AT23" s="142">
        <f>MAX(YEAR(AT$4)-YEAR(Assumptions!$F$17)+IF(MONTH(AT$4)&lt;MONTH(Assumptions!$F$17),0,1)-1,0)</f>
        <v>0</v>
      </c>
      <c r="AU23" s="142">
        <f>MAX(YEAR(AU$4)-YEAR(Assumptions!$F$17)+IF(MONTH(AU$4)&lt;MONTH(Assumptions!$F$17),0,1)-1,0)</f>
        <v>0</v>
      </c>
      <c r="AV23" s="142">
        <f>MAX(YEAR(AV$4)-YEAR(Assumptions!$F$17)+IF(MONTH(AV$4)&lt;MONTH(Assumptions!$F$17),0,1)-1,0)</f>
        <v>0</v>
      </c>
      <c r="AW23" s="142">
        <f>MAX(YEAR(AW$4)-YEAR(Assumptions!$F$17)+IF(MONTH(AW$4)&lt;MONTH(Assumptions!$F$17),0,1)-1,0)</f>
        <v>0</v>
      </c>
      <c r="AX23" s="142">
        <f>MAX(YEAR(AX$4)-YEAR(Assumptions!$F$17)+IF(MONTH(AX$4)&lt;MONTH(Assumptions!$F$17),0,1)-1,0)</f>
        <v>0</v>
      </c>
      <c r="AY23" s="142">
        <f>MAX(YEAR(AY$4)-YEAR(Assumptions!$F$17)+IF(MONTH(AY$4)&lt;MONTH(Assumptions!$F$17),0,1)-1,0)</f>
        <v>0</v>
      </c>
      <c r="AZ23" s="142">
        <f>MAX(YEAR(AZ$4)-YEAR(Assumptions!$F$17)+IF(MONTH(AZ$4)&lt;MONTH(Assumptions!$F$17),0,1)-1,0)</f>
        <v>0</v>
      </c>
      <c r="BA23" s="142">
        <f>MAX(YEAR(BA$4)-YEAR(Assumptions!$F$17)+IF(MONTH(BA$4)&lt;MONTH(Assumptions!$F$17),0,1)-1,0)</f>
        <v>0</v>
      </c>
      <c r="BB23" s="342"/>
      <c r="BC23" s="142">
        <f>MAX(YEAR(BC$4)-YEAR(Assumptions!$F$17)+IF(MONTH(BC$4)&lt;MONTH(Assumptions!$F$17),0,1)-1,0)</f>
        <v>0</v>
      </c>
      <c r="BD23" s="142">
        <f>MAX(YEAR(BD$4)-YEAR(Assumptions!$F$17)+IF(MONTH(BD$4)&lt;MONTH(Assumptions!$F$17),0,1)-1,0)</f>
        <v>0</v>
      </c>
      <c r="BE23" s="142">
        <f>MAX(YEAR(BE$4)-YEAR(Assumptions!$F$17)+IF(MONTH(BE$4)&lt;MONTH(Assumptions!$F$17),0,1)-1,0)</f>
        <v>0</v>
      </c>
      <c r="BF23" s="142">
        <f>MAX(YEAR(BF$4)-YEAR(Assumptions!$F$17)+IF(MONTH(BF$4)&lt;MONTH(Assumptions!$F$17),0,1)-1,0)</f>
        <v>0</v>
      </c>
      <c r="BG23" s="142">
        <f>MAX(YEAR(BG$4)-YEAR(Assumptions!$F$17)+IF(MONTH(BG$4)&lt;MONTH(Assumptions!$F$17),0,1)-1,0)</f>
        <v>0</v>
      </c>
      <c r="BH23" s="142">
        <f>MAX(YEAR(BH$4)-YEAR(Assumptions!$F$17)+IF(MONTH(BH$4)&lt;MONTH(Assumptions!$F$17),0,1)-1,0)</f>
        <v>0</v>
      </c>
      <c r="BI23" s="142">
        <f>MAX(YEAR(BI$4)-YEAR(Assumptions!$F$17)+IF(MONTH(BI$4)&lt;MONTH(Assumptions!$F$17),0,1)-1,0)</f>
        <v>0</v>
      </c>
      <c r="BJ23" s="142">
        <f>MAX(YEAR(BJ$4)-YEAR(Assumptions!$F$17)+IF(MONTH(BJ$4)&lt;MONTH(Assumptions!$F$17),0,1)-1,0)</f>
        <v>0</v>
      </c>
      <c r="BK23" s="142">
        <f>MAX(YEAR(BK$4)-YEAR(Assumptions!$F$17)+IF(MONTH(BK$4)&lt;MONTH(Assumptions!$F$17),0,1)-1,0)</f>
        <v>0</v>
      </c>
      <c r="BL23" s="142">
        <f>MAX(YEAR(BL$4)-YEAR(Assumptions!$F$17)+IF(MONTH(BL$4)&lt;MONTH(Assumptions!$F$17),0,1)-1,0)</f>
        <v>0</v>
      </c>
      <c r="BM23" s="142">
        <f>MAX(YEAR(BM$4)-YEAR(Assumptions!$F$17)+IF(MONTH(BM$4)&lt;MONTH(Assumptions!$F$17),0,1)-1,0)</f>
        <v>0</v>
      </c>
      <c r="BN23" s="142">
        <f>MAX(YEAR(BN$4)-YEAR(Assumptions!$F$17)+IF(MONTH(BN$4)&lt;MONTH(Assumptions!$F$17),0,1)-1,0)</f>
        <v>0</v>
      </c>
      <c r="BO23" s="342"/>
      <c r="BP23" s="142">
        <f>MAX(YEAR(BP$4)-YEAR(Assumptions!$F$17)+IF(MONTH(BP$4)&lt;MONTH(Assumptions!$F$17),0,1)-1,0)</f>
        <v>1</v>
      </c>
      <c r="BQ23" s="142">
        <f>MAX(YEAR(BQ$4)-YEAR(Assumptions!$F$17)+IF(MONTH(BQ$4)&lt;MONTH(Assumptions!$F$17),0,1)-1,0)</f>
        <v>1</v>
      </c>
      <c r="BR23" s="142">
        <f>MAX(YEAR(BR$4)-YEAR(Assumptions!$F$17)+IF(MONTH(BR$4)&lt;MONTH(Assumptions!$F$17),0,1)-1,0)</f>
        <v>1</v>
      </c>
      <c r="BS23" s="142">
        <f>MAX(YEAR(BS$4)-YEAR(Assumptions!$F$17)+IF(MONTH(BS$4)&lt;MONTH(Assumptions!$F$17),0,1)-1,0)</f>
        <v>1</v>
      </c>
      <c r="BT23" s="142">
        <f>MAX(YEAR(BT$4)-YEAR(Assumptions!$F$17)+IF(MONTH(BT$4)&lt;MONTH(Assumptions!$F$17),0,1)-1,0)</f>
        <v>1</v>
      </c>
      <c r="BU23" s="142">
        <f>MAX(YEAR(BU$4)-YEAR(Assumptions!$F$17)+IF(MONTH(BU$4)&lt;MONTH(Assumptions!$F$17),0,1)-1,0)</f>
        <v>1</v>
      </c>
      <c r="BV23" s="142">
        <f>MAX(YEAR(BV$4)-YEAR(Assumptions!$F$17)+IF(MONTH(BV$4)&lt;MONTH(Assumptions!$F$17),0,1)-1,0)</f>
        <v>1</v>
      </c>
      <c r="BW23" s="142">
        <f>MAX(YEAR(BW$4)-YEAR(Assumptions!$F$17)+IF(MONTH(BW$4)&lt;MONTH(Assumptions!$F$17),0,1)-1,0)</f>
        <v>1</v>
      </c>
      <c r="BX23" s="142">
        <f>MAX(YEAR(BX$4)-YEAR(Assumptions!$F$17)+IF(MONTH(BX$4)&lt;MONTH(Assumptions!$F$17),0,1)-1,0)</f>
        <v>1</v>
      </c>
      <c r="BY23" s="142">
        <f>MAX(YEAR(BY$4)-YEAR(Assumptions!$F$17)+IF(MONTH(BY$4)&lt;MONTH(Assumptions!$F$17),0,1)-1,0)</f>
        <v>1</v>
      </c>
      <c r="BZ23" s="142">
        <f>MAX(YEAR(BZ$4)-YEAR(Assumptions!$F$17)+IF(MONTH(BZ$4)&lt;MONTH(Assumptions!$F$17),0,1)-1,0)</f>
        <v>1</v>
      </c>
      <c r="CA23" s="142">
        <f>MAX(YEAR(CA$4)-YEAR(Assumptions!$F$17)+IF(MONTH(CA$4)&lt;MONTH(Assumptions!$F$17),0,1)-1,0)</f>
        <v>1</v>
      </c>
      <c r="CB23" s="342"/>
      <c r="CC23" s="142">
        <f>MAX(YEAR(CC$4)-YEAR(Assumptions!$F$17)+IF(MONTH(CC$4)&lt;MONTH(Assumptions!$F$17),0,1)-1,0)</f>
        <v>2</v>
      </c>
      <c r="CD23" s="142">
        <f>MAX(YEAR(CD$4)-YEAR(Assumptions!$F$17)+IF(MONTH(CD$4)&lt;MONTH(Assumptions!$F$17),0,1)-1,0)</f>
        <v>2</v>
      </c>
      <c r="CE23" s="142">
        <f>MAX(YEAR(CE$4)-YEAR(Assumptions!$F$17)+IF(MONTH(CE$4)&lt;MONTH(Assumptions!$F$17),0,1)-1,0)</f>
        <v>2</v>
      </c>
      <c r="CF23" s="142">
        <f>MAX(YEAR(CF$4)-YEAR(Assumptions!$F$17)+IF(MONTH(CF$4)&lt;MONTH(Assumptions!$F$17),0,1)-1,0)</f>
        <v>2</v>
      </c>
      <c r="CG23" s="142">
        <f>MAX(YEAR(CG$4)-YEAR(Assumptions!$F$17)+IF(MONTH(CG$4)&lt;MONTH(Assumptions!$F$17),0,1)-1,0)</f>
        <v>2</v>
      </c>
      <c r="CH23" s="142">
        <f>MAX(YEAR(CH$4)-YEAR(Assumptions!$F$17)+IF(MONTH(CH$4)&lt;MONTH(Assumptions!$F$17),0,1)-1,0)</f>
        <v>2</v>
      </c>
      <c r="CI23" s="142">
        <f>MAX(YEAR(CI$4)-YEAR(Assumptions!$F$17)+IF(MONTH(CI$4)&lt;MONTH(Assumptions!$F$17),0,1)-1,0)</f>
        <v>2</v>
      </c>
      <c r="CJ23" s="142">
        <f>MAX(YEAR(CJ$4)-YEAR(Assumptions!$F$17)+IF(MONTH(CJ$4)&lt;MONTH(Assumptions!$F$17),0,1)-1,0)</f>
        <v>2</v>
      </c>
      <c r="CK23" s="142">
        <f>MAX(YEAR(CK$4)-YEAR(Assumptions!$F$17)+IF(MONTH(CK$4)&lt;MONTH(Assumptions!$F$17),0,1)-1,0)</f>
        <v>2</v>
      </c>
      <c r="CL23" s="142">
        <f>MAX(YEAR(CL$4)-YEAR(Assumptions!$F$17)+IF(MONTH(CL$4)&lt;MONTH(Assumptions!$F$17),0,1)-1,0)</f>
        <v>2</v>
      </c>
      <c r="CM23" s="142">
        <f>MAX(YEAR(CM$4)-YEAR(Assumptions!$F$17)+IF(MONTH(CM$4)&lt;MONTH(Assumptions!$F$17),0,1)-1,0)</f>
        <v>2</v>
      </c>
      <c r="CN23" s="142">
        <f>MAX(YEAR(CN$4)-YEAR(Assumptions!$F$17)+IF(MONTH(CN$4)&lt;MONTH(Assumptions!$F$17),0,1)-1,0)</f>
        <v>2</v>
      </c>
      <c r="CO23" s="342"/>
      <c r="CP23" s="142">
        <f>MAX(YEAR(CP$4)-YEAR(Assumptions!$F$17)+IF(MONTH(CP$4)&lt;MONTH(Assumptions!$F$17),0,1)-1,0)</f>
        <v>3</v>
      </c>
      <c r="CQ23" s="142">
        <f>MAX(YEAR(CQ$4)-YEAR(Assumptions!$F$17)+IF(MONTH(CQ$4)&lt;MONTH(Assumptions!$F$17),0,1)-1,0)</f>
        <v>3</v>
      </c>
      <c r="CR23" s="142">
        <f>MAX(YEAR(CR$4)-YEAR(Assumptions!$F$17)+IF(MONTH(CR$4)&lt;MONTH(Assumptions!$F$17),0,1)-1,0)</f>
        <v>3</v>
      </c>
      <c r="CS23" s="142">
        <f>MAX(YEAR(CS$4)-YEAR(Assumptions!$F$17)+IF(MONTH(CS$4)&lt;MONTH(Assumptions!$F$17),0,1)-1,0)</f>
        <v>3</v>
      </c>
      <c r="CT23" s="142">
        <f>MAX(YEAR(CT$4)-YEAR(Assumptions!$F$17)+IF(MONTH(CT$4)&lt;MONTH(Assumptions!$F$17),0,1)-1,0)</f>
        <v>3</v>
      </c>
      <c r="CU23" s="142">
        <f>MAX(YEAR(CU$4)-YEAR(Assumptions!$F$17)+IF(MONTH(CU$4)&lt;MONTH(Assumptions!$F$17),0,1)-1,0)</f>
        <v>3</v>
      </c>
      <c r="CV23" s="142">
        <f>MAX(YEAR(CV$4)-YEAR(Assumptions!$F$17)+IF(MONTH(CV$4)&lt;MONTH(Assumptions!$F$17),0,1)-1,0)</f>
        <v>3</v>
      </c>
      <c r="CW23" s="142">
        <f>MAX(YEAR(CW$4)-YEAR(Assumptions!$F$17)+IF(MONTH(CW$4)&lt;MONTH(Assumptions!$F$17),0,1)-1,0)</f>
        <v>3</v>
      </c>
      <c r="CX23" s="142">
        <f>MAX(YEAR(CX$4)-YEAR(Assumptions!$F$17)+IF(MONTH(CX$4)&lt;MONTH(Assumptions!$F$17),0,1)-1,0)</f>
        <v>3</v>
      </c>
      <c r="CY23" s="142">
        <f>MAX(YEAR(CY$4)-YEAR(Assumptions!$F$17)+IF(MONTH(CY$4)&lt;MONTH(Assumptions!$F$17),0,1)-1,0)</f>
        <v>3</v>
      </c>
      <c r="CZ23" s="142">
        <f>MAX(YEAR(CZ$4)-YEAR(Assumptions!$F$17)+IF(MONTH(CZ$4)&lt;MONTH(Assumptions!$F$17),0,1)-1,0)</f>
        <v>3</v>
      </c>
      <c r="DA23" s="142">
        <f>MAX(YEAR(DA$4)-YEAR(Assumptions!$F$17)+IF(MONTH(DA$4)&lt;MONTH(Assumptions!$F$17),0,1)-1,0)</f>
        <v>3</v>
      </c>
      <c r="DB23" s="342"/>
    </row>
    <row r="24" spans="2:107" s="28" customFormat="1" outlineLevel="1">
      <c r="B24" s="151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55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55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155"/>
      <c r="AP24" s="143"/>
      <c r="AQ24" s="143"/>
      <c r="AR24" s="143"/>
      <c r="AS24" s="143"/>
      <c r="AT24" s="143"/>
      <c r="AU24" s="143"/>
      <c r="AV24" s="143"/>
      <c r="AW24" s="143"/>
      <c r="AX24" s="143"/>
      <c r="AY24" s="143"/>
      <c r="AZ24" s="143"/>
      <c r="BA24" s="143"/>
      <c r="BB24" s="155"/>
      <c r="BC24" s="143"/>
      <c r="BD24" s="143"/>
      <c r="BE24" s="143"/>
      <c r="BF24" s="143"/>
      <c r="BG24" s="143"/>
      <c r="BH24" s="143"/>
      <c r="BI24" s="143"/>
      <c r="BJ24" s="143"/>
      <c r="BK24" s="143"/>
      <c r="BL24" s="143"/>
      <c r="BM24" s="143"/>
      <c r="BN24" s="143"/>
      <c r="BO24" s="155"/>
      <c r="BP24" s="143"/>
      <c r="BQ24" s="143"/>
      <c r="BR24" s="143"/>
      <c r="BS24" s="143"/>
      <c r="BT24" s="143"/>
      <c r="BU24" s="143"/>
      <c r="BV24" s="143"/>
      <c r="BW24" s="143"/>
      <c r="BX24" s="143"/>
      <c r="BY24" s="143"/>
      <c r="BZ24" s="143"/>
      <c r="CA24" s="143"/>
      <c r="CB24" s="155"/>
      <c r="CC24" s="143"/>
      <c r="CD24" s="143"/>
      <c r="CE24" s="143"/>
      <c r="CF24" s="143"/>
      <c r="CG24" s="143"/>
      <c r="CH24" s="143"/>
      <c r="CI24" s="143"/>
      <c r="CJ24" s="143"/>
      <c r="CK24" s="143"/>
      <c r="CL24" s="143"/>
      <c r="CM24" s="143"/>
      <c r="CN24" s="143"/>
      <c r="CO24" s="155"/>
      <c r="CP24" s="143"/>
      <c r="CQ24" s="143"/>
      <c r="CR24" s="143"/>
      <c r="CS24" s="143"/>
      <c r="CT24" s="143"/>
      <c r="CU24" s="143"/>
      <c r="CV24" s="143"/>
      <c r="CW24" s="143"/>
      <c r="CX24" s="143"/>
      <c r="CY24" s="143"/>
      <c r="CZ24" s="143"/>
      <c r="DA24" s="143"/>
      <c r="DB24" s="155"/>
    </row>
    <row r="25" spans="2:107" outlineLevel="1"/>
    <row r="26" spans="2:107" s="28" customFormat="1" outlineLevel="1">
      <c r="B26" s="212" t="s">
        <v>185</v>
      </c>
      <c r="C26" s="388"/>
      <c r="D26" s="388"/>
      <c r="E26" s="388"/>
      <c r="F26" s="388"/>
      <c r="G26" s="388"/>
      <c r="H26" s="388"/>
      <c r="I26" s="388"/>
      <c r="J26" s="388"/>
      <c r="K26" s="388"/>
      <c r="L26" s="388"/>
      <c r="M26" s="388"/>
      <c r="N26" s="388"/>
      <c r="O26" s="387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7"/>
      <c r="AC26" s="388"/>
      <c r="AD26" s="388"/>
      <c r="AE26" s="388"/>
      <c r="AF26" s="388"/>
      <c r="AG26" s="388"/>
      <c r="AH26" s="388"/>
      <c r="AI26" s="388"/>
      <c r="AJ26" s="388"/>
      <c r="AK26" s="388"/>
      <c r="AL26" s="388"/>
      <c r="AM26" s="388"/>
      <c r="AN26" s="388"/>
      <c r="AO26" s="387"/>
      <c r="AP26" s="388"/>
      <c r="AQ26" s="388"/>
      <c r="AR26" s="388"/>
      <c r="AS26" s="388"/>
      <c r="AT26" s="388"/>
      <c r="AU26" s="388"/>
      <c r="AV26" s="388"/>
      <c r="AW26" s="388"/>
      <c r="AX26" s="388"/>
      <c r="AY26" s="388"/>
      <c r="AZ26" s="388"/>
      <c r="BA26" s="388"/>
      <c r="BB26" s="387"/>
      <c r="BC26" s="388"/>
      <c r="BD26" s="388"/>
      <c r="BE26" s="388"/>
      <c r="BF26" s="388"/>
      <c r="BG26" s="388"/>
      <c r="BH26" s="388"/>
      <c r="BI26" s="388"/>
      <c r="BJ26" s="388"/>
      <c r="BK26" s="388"/>
      <c r="BL26" s="388"/>
      <c r="BM26" s="388"/>
      <c r="BN26" s="388"/>
      <c r="BO26" s="387"/>
      <c r="BP26" s="388"/>
      <c r="BQ26" s="388"/>
      <c r="BR26" s="388"/>
      <c r="BS26" s="388"/>
      <c r="BT26" s="388"/>
      <c r="BU26" s="388"/>
      <c r="BV26" s="388"/>
      <c r="BW26" s="388"/>
      <c r="BX26" s="388"/>
      <c r="BY26" s="388"/>
      <c r="BZ26" s="388"/>
      <c r="CA26" s="388"/>
      <c r="CB26" s="387"/>
      <c r="CC26" s="388"/>
      <c r="CD26" s="388"/>
      <c r="CE26" s="388"/>
      <c r="CF26" s="388"/>
      <c r="CG26" s="388"/>
      <c r="CH26" s="388"/>
      <c r="CI26" s="388"/>
      <c r="CJ26" s="388"/>
      <c r="CK26" s="388"/>
      <c r="CL26" s="388"/>
      <c r="CM26" s="388"/>
      <c r="CN26" s="388"/>
      <c r="CO26" s="387"/>
      <c r="CP26" s="388"/>
      <c r="CQ26" s="388"/>
      <c r="CR26" s="388"/>
      <c r="CS26" s="388"/>
      <c r="CT26" s="388"/>
      <c r="CU26" s="388"/>
      <c r="CV26" s="388"/>
      <c r="CW26" s="388"/>
      <c r="CX26" s="388"/>
      <c r="CY26" s="388"/>
      <c r="CZ26" s="388"/>
      <c r="DA26" s="388"/>
      <c r="DB26" s="387"/>
    </row>
    <row r="27" spans="2:107" s="28" customFormat="1" outlineLevel="1">
      <c r="B27" s="149" t="str">
        <f>B21</f>
        <v>SaaS Phase</v>
      </c>
      <c r="C27" s="142">
        <f>IF(AND(C$4&gt;=Assumptions!$D$17,C$4&lt;Assumptions!$E$17),1,0)</f>
        <v>0</v>
      </c>
      <c r="D27" s="142">
        <f>IF(AND(D$4&gt;=Assumptions!$D$17,D$4&lt;Assumptions!$E$17),1,0)</f>
        <v>0</v>
      </c>
      <c r="E27" s="142">
        <f>IF(AND(E$4&gt;=Assumptions!$D$17,E$4&lt;Assumptions!$E$17),1,0)</f>
        <v>1</v>
      </c>
      <c r="F27" s="142">
        <f>IF(AND(F$4&gt;=Assumptions!$D$17,F$4&lt;Assumptions!$E$17),1,0)</f>
        <v>1</v>
      </c>
      <c r="G27" s="142">
        <f>IF(AND(G$4&gt;=Assumptions!$D$17,G$4&lt;Assumptions!$E$17),1,0)</f>
        <v>1</v>
      </c>
      <c r="H27" s="142">
        <f>IF(AND(H$4&gt;=Assumptions!$D$17,H$4&lt;Assumptions!$E$17),1,0)</f>
        <v>1</v>
      </c>
      <c r="I27" s="142">
        <f>IF(AND(I$4&gt;=Assumptions!$D$17,I$4&lt;Assumptions!$E$17),1,0)</f>
        <v>1</v>
      </c>
      <c r="J27" s="142">
        <f>IF(AND(J$4&gt;=Assumptions!$D$17,J$4&lt;Assumptions!$E$17),1,0)</f>
        <v>1</v>
      </c>
      <c r="K27" s="142">
        <f>IF(AND(K$4&gt;=Assumptions!$D$17,K$4&lt;Assumptions!$E$17),1,0)</f>
        <v>1</v>
      </c>
      <c r="L27" s="142">
        <f>IF(AND(L$4&gt;=Assumptions!$D$17,L$4&lt;Assumptions!$E$17),1,0)</f>
        <v>1</v>
      </c>
      <c r="M27" s="142">
        <f>IF(AND(M$4&gt;=Assumptions!$D$17,M$4&lt;Assumptions!$E$17),1,0)</f>
        <v>1</v>
      </c>
      <c r="N27" s="142">
        <f>IF(AND(N$4&gt;=Assumptions!$D$17,N$4&lt;Assumptions!$E$17),1,0)</f>
        <v>1</v>
      </c>
      <c r="O27" s="342"/>
      <c r="P27" s="142">
        <f>IF(AND(P$4&gt;=Assumptions!$D$17,P$4&lt;Assumptions!$E$17),1,0)</f>
        <v>1</v>
      </c>
      <c r="Q27" s="142">
        <f>IF(AND(Q$4&gt;=Assumptions!$D$17,Q$4&lt;Assumptions!$E$17),1,0)</f>
        <v>1</v>
      </c>
      <c r="R27" s="142">
        <f>IF(AND(R$4&gt;=Assumptions!$D$17,R$4&lt;Assumptions!$E$17),1,0)</f>
        <v>1</v>
      </c>
      <c r="S27" s="142">
        <f>IF(AND(S$4&gt;=Assumptions!$D$17,S$4&lt;Assumptions!$E$17),1,0)</f>
        <v>1</v>
      </c>
      <c r="T27" s="142">
        <f>IF(AND(T$4&gt;=Assumptions!$D$17,T$4&lt;Assumptions!$E$17),1,0)</f>
        <v>1</v>
      </c>
      <c r="U27" s="142">
        <f>IF(AND(U$4&gt;=Assumptions!$D$17,U$4&lt;Assumptions!$E$17),1,0)</f>
        <v>1</v>
      </c>
      <c r="V27" s="142">
        <f>IF(AND(V$4&gt;=Assumptions!$D$17,V$4&lt;Assumptions!$E$17),1,0)</f>
        <v>0</v>
      </c>
      <c r="W27" s="142">
        <f>IF(AND(W$4&gt;=Assumptions!$D$17,W$4&lt;Assumptions!$E$17),1,0)</f>
        <v>0</v>
      </c>
      <c r="X27" s="142">
        <f>IF(AND(X$4&gt;=Assumptions!$D$17,X$4&lt;Assumptions!$E$17),1,0)</f>
        <v>0</v>
      </c>
      <c r="Y27" s="142">
        <f>IF(AND(Y$4&gt;=Assumptions!$D$17,Y$4&lt;Assumptions!$E$17),1,0)</f>
        <v>0</v>
      </c>
      <c r="Z27" s="142">
        <f>IF(AND(Z$4&gt;=Assumptions!$D$17,Z$4&lt;Assumptions!$E$17),1,0)</f>
        <v>0</v>
      </c>
      <c r="AA27" s="142">
        <f>IF(AND(AA$4&gt;=Assumptions!$D$17,AA$4&lt;Assumptions!$E$17),1,0)</f>
        <v>0</v>
      </c>
      <c r="AB27" s="342"/>
      <c r="AC27" s="142">
        <f>IF(AND(AC$4&gt;=Assumptions!$D$17,AC$4&lt;Assumptions!$E$17),1,0)</f>
        <v>0</v>
      </c>
      <c r="AD27" s="142">
        <f>IF(AND(AD$4&gt;=Assumptions!$D$17,AD$4&lt;Assumptions!$E$17),1,0)</f>
        <v>0</v>
      </c>
      <c r="AE27" s="142">
        <f>IF(AND(AE$4&gt;=Assumptions!$D$17,AE$4&lt;Assumptions!$E$17),1,0)</f>
        <v>0</v>
      </c>
      <c r="AF27" s="142">
        <f>IF(AND(AF$4&gt;=Assumptions!$D$17,AF$4&lt;Assumptions!$E$17),1,0)</f>
        <v>0</v>
      </c>
      <c r="AG27" s="142">
        <f>IF(AND(AG$4&gt;=Assumptions!$D$17,AG$4&lt;Assumptions!$E$17),1,0)</f>
        <v>0</v>
      </c>
      <c r="AH27" s="142">
        <f>IF(AND(AH$4&gt;=Assumptions!$D$17,AH$4&lt;Assumptions!$E$17),1,0)</f>
        <v>0</v>
      </c>
      <c r="AI27" s="142">
        <f>IF(AND(AI$4&gt;=Assumptions!$D$17,AI$4&lt;Assumptions!$E$17),1,0)</f>
        <v>0</v>
      </c>
      <c r="AJ27" s="142">
        <f>IF(AND(AJ$4&gt;=Assumptions!$D$17,AJ$4&lt;Assumptions!$E$17),1,0)</f>
        <v>0</v>
      </c>
      <c r="AK27" s="142">
        <f>IF(AND(AK$4&gt;=Assumptions!$D$17,AK$4&lt;Assumptions!$E$17),1,0)</f>
        <v>0</v>
      </c>
      <c r="AL27" s="142">
        <f>IF(AND(AL$4&gt;=Assumptions!$D$17,AL$4&lt;Assumptions!$E$17),1,0)</f>
        <v>0</v>
      </c>
      <c r="AM27" s="142">
        <f>IF(AND(AM$4&gt;=Assumptions!$D$17,AM$4&lt;Assumptions!$E$17),1,0)</f>
        <v>0</v>
      </c>
      <c r="AN27" s="142">
        <f>IF(AND(AN$4&gt;=Assumptions!$D$17,AN$4&lt;Assumptions!$E$17),1,0)</f>
        <v>0</v>
      </c>
      <c r="AO27" s="342"/>
      <c r="AP27" s="142">
        <f>IF(AND(AP$4&gt;=Assumptions!$D$17,AP$4&lt;Assumptions!$E$17),1,0)</f>
        <v>0</v>
      </c>
      <c r="AQ27" s="142">
        <f>IF(AND(AQ$4&gt;=Assumptions!$D$17,AQ$4&lt;Assumptions!$E$17),1,0)</f>
        <v>0</v>
      </c>
      <c r="AR27" s="142">
        <f>IF(AND(AR$4&gt;=Assumptions!$D$17,AR$4&lt;Assumptions!$E$17),1,0)</f>
        <v>0</v>
      </c>
      <c r="AS27" s="142">
        <f>IF(AND(AS$4&gt;=Assumptions!$D$17,AS$4&lt;Assumptions!$E$17),1,0)</f>
        <v>0</v>
      </c>
      <c r="AT27" s="142">
        <f>IF(AND(AT$4&gt;=Assumptions!$D$17,AT$4&lt;Assumptions!$E$17),1,0)</f>
        <v>0</v>
      </c>
      <c r="AU27" s="142">
        <f>IF(AND(AU$4&gt;=Assumptions!$D$17,AU$4&lt;Assumptions!$E$17),1,0)</f>
        <v>0</v>
      </c>
      <c r="AV27" s="142">
        <f>IF(AND(AV$4&gt;=Assumptions!$D$17,AV$4&lt;Assumptions!$E$17),1,0)</f>
        <v>0</v>
      </c>
      <c r="AW27" s="142">
        <f>IF(AND(AW$4&gt;=Assumptions!$D$17,AW$4&lt;Assumptions!$E$17),1,0)</f>
        <v>0</v>
      </c>
      <c r="AX27" s="142">
        <f>IF(AND(AX$4&gt;=Assumptions!$D$17,AX$4&lt;Assumptions!$E$17),1,0)</f>
        <v>0</v>
      </c>
      <c r="AY27" s="142">
        <f>IF(AND(AY$4&gt;=Assumptions!$D$17,AY$4&lt;Assumptions!$E$17),1,0)</f>
        <v>0</v>
      </c>
      <c r="AZ27" s="142">
        <f>IF(AND(AZ$4&gt;=Assumptions!$D$17,AZ$4&lt;Assumptions!$E$17),1,0)</f>
        <v>0</v>
      </c>
      <c r="BA27" s="142">
        <f>IF(AND(BA$4&gt;=Assumptions!$D$17,BA$4&lt;Assumptions!$E$17),1,0)</f>
        <v>0</v>
      </c>
      <c r="BB27" s="342"/>
      <c r="BC27" s="142">
        <f>IF(AND(BC$4&gt;=Assumptions!$D$17,BC$4&lt;Assumptions!$E$17),1,0)</f>
        <v>0</v>
      </c>
      <c r="BD27" s="142">
        <f>IF(AND(BD$4&gt;=Assumptions!$D$17,BD$4&lt;Assumptions!$E$17),1,0)</f>
        <v>0</v>
      </c>
      <c r="BE27" s="142">
        <f>IF(AND(BE$4&gt;=Assumptions!$D$17,BE$4&lt;Assumptions!$E$17),1,0)</f>
        <v>0</v>
      </c>
      <c r="BF27" s="142">
        <f>IF(AND(BF$4&gt;=Assumptions!$D$17,BF$4&lt;Assumptions!$E$17),1,0)</f>
        <v>0</v>
      </c>
      <c r="BG27" s="142">
        <f>IF(AND(BG$4&gt;=Assumptions!$D$17,BG$4&lt;Assumptions!$E$17),1,0)</f>
        <v>0</v>
      </c>
      <c r="BH27" s="142">
        <f>IF(AND(BH$4&gt;=Assumptions!$D$17,BH$4&lt;Assumptions!$E$17),1,0)</f>
        <v>0</v>
      </c>
      <c r="BI27" s="142">
        <f>IF(AND(BI$4&gt;=Assumptions!$D$17,BI$4&lt;Assumptions!$E$17),1,0)</f>
        <v>0</v>
      </c>
      <c r="BJ27" s="142">
        <f>IF(AND(BJ$4&gt;=Assumptions!$D$17,BJ$4&lt;Assumptions!$E$17),1,0)</f>
        <v>0</v>
      </c>
      <c r="BK27" s="142">
        <f>IF(AND(BK$4&gt;=Assumptions!$D$17,BK$4&lt;Assumptions!$E$17),1,0)</f>
        <v>0</v>
      </c>
      <c r="BL27" s="142">
        <f>IF(AND(BL$4&gt;=Assumptions!$D$17,BL$4&lt;Assumptions!$E$17),1,0)</f>
        <v>0</v>
      </c>
      <c r="BM27" s="142">
        <f>IF(AND(BM$4&gt;=Assumptions!$D$17,BM$4&lt;Assumptions!$E$17),1,0)</f>
        <v>0</v>
      </c>
      <c r="BN27" s="142">
        <f>IF(AND(BN$4&gt;=Assumptions!$D$17,BN$4&lt;Assumptions!$E$17),1,0)</f>
        <v>0</v>
      </c>
      <c r="BO27" s="342"/>
      <c r="BP27" s="142">
        <f>IF(AND(BP$4&gt;=Assumptions!$D$17,BP$4&lt;Assumptions!$E$17),1,0)</f>
        <v>0</v>
      </c>
      <c r="BQ27" s="142">
        <f>IF(AND(BQ$4&gt;=Assumptions!$D$17,BQ$4&lt;Assumptions!$E$17),1,0)</f>
        <v>0</v>
      </c>
      <c r="BR27" s="142">
        <f>IF(AND(BR$4&gt;=Assumptions!$D$17,BR$4&lt;Assumptions!$E$17),1,0)</f>
        <v>0</v>
      </c>
      <c r="BS27" s="142">
        <f>IF(AND(BS$4&gt;=Assumptions!$D$17,BS$4&lt;Assumptions!$E$17),1,0)</f>
        <v>0</v>
      </c>
      <c r="BT27" s="142">
        <f>IF(AND(BT$4&gt;=Assumptions!$D$17,BT$4&lt;Assumptions!$E$17),1,0)</f>
        <v>0</v>
      </c>
      <c r="BU27" s="142">
        <f>IF(AND(BU$4&gt;=Assumptions!$D$17,BU$4&lt;Assumptions!$E$17),1,0)</f>
        <v>0</v>
      </c>
      <c r="BV27" s="142">
        <f>IF(AND(BV$4&gt;=Assumptions!$D$17,BV$4&lt;Assumptions!$E$17),1,0)</f>
        <v>0</v>
      </c>
      <c r="BW27" s="142">
        <f>IF(AND(BW$4&gt;=Assumptions!$D$17,BW$4&lt;Assumptions!$E$17),1,0)</f>
        <v>0</v>
      </c>
      <c r="BX27" s="142">
        <f>IF(AND(BX$4&gt;=Assumptions!$D$17,BX$4&lt;Assumptions!$E$17),1,0)</f>
        <v>0</v>
      </c>
      <c r="BY27" s="142">
        <f>IF(AND(BY$4&gt;=Assumptions!$D$17,BY$4&lt;Assumptions!$E$17),1,0)</f>
        <v>0</v>
      </c>
      <c r="BZ27" s="142">
        <f>IF(AND(BZ$4&gt;=Assumptions!$D$17,BZ$4&lt;Assumptions!$E$17),1,0)</f>
        <v>0</v>
      </c>
      <c r="CA27" s="142">
        <f>IF(AND(CA$4&gt;=Assumptions!$D$17,CA$4&lt;Assumptions!$E$17),1,0)</f>
        <v>0</v>
      </c>
      <c r="CB27" s="342"/>
      <c r="CC27" s="142">
        <f>IF(AND(CC$4&gt;=Assumptions!$D$17,CC$4&lt;Assumptions!$E$17),1,0)</f>
        <v>0</v>
      </c>
      <c r="CD27" s="142">
        <f>IF(AND(CD$4&gt;=Assumptions!$D$17,CD$4&lt;Assumptions!$E$17),1,0)</f>
        <v>0</v>
      </c>
      <c r="CE27" s="142">
        <f>IF(AND(CE$4&gt;=Assumptions!$D$17,CE$4&lt;Assumptions!$E$17),1,0)</f>
        <v>0</v>
      </c>
      <c r="CF27" s="142">
        <f>IF(AND(CF$4&gt;=Assumptions!$D$17,CF$4&lt;Assumptions!$E$17),1,0)</f>
        <v>0</v>
      </c>
      <c r="CG27" s="142">
        <f>IF(AND(CG$4&gt;=Assumptions!$D$17,CG$4&lt;Assumptions!$E$17),1,0)</f>
        <v>0</v>
      </c>
      <c r="CH27" s="142">
        <f>IF(AND(CH$4&gt;=Assumptions!$D$17,CH$4&lt;Assumptions!$E$17),1,0)</f>
        <v>0</v>
      </c>
      <c r="CI27" s="142">
        <f>IF(AND(CI$4&gt;=Assumptions!$D$17,CI$4&lt;Assumptions!$E$17),1,0)</f>
        <v>0</v>
      </c>
      <c r="CJ27" s="142">
        <f>IF(AND(CJ$4&gt;=Assumptions!$D$17,CJ$4&lt;Assumptions!$E$17),1,0)</f>
        <v>0</v>
      </c>
      <c r="CK27" s="142">
        <f>IF(AND(CK$4&gt;=Assumptions!$D$17,CK$4&lt;Assumptions!$E$17),1,0)</f>
        <v>0</v>
      </c>
      <c r="CL27" s="142">
        <f>IF(AND(CL$4&gt;=Assumptions!$D$17,CL$4&lt;Assumptions!$E$17),1,0)</f>
        <v>0</v>
      </c>
      <c r="CM27" s="142">
        <f>IF(AND(CM$4&gt;=Assumptions!$D$17,CM$4&lt;Assumptions!$E$17),1,0)</f>
        <v>0</v>
      </c>
      <c r="CN27" s="142">
        <f>IF(AND(CN$4&gt;=Assumptions!$D$17,CN$4&lt;Assumptions!$E$17),1,0)</f>
        <v>0</v>
      </c>
      <c r="CO27" s="342"/>
      <c r="CP27" s="142">
        <f>IF(AND(CP$4&gt;=Assumptions!$D$17,CP$4&lt;Assumptions!$E$17),1,0)</f>
        <v>0</v>
      </c>
      <c r="CQ27" s="142">
        <f>IF(AND(CQ$4&gt;=Assumptions!$D$17,CQ$4&lt;Assumptions!$E$17),1,0)</f>
        <v>0</v>
      </c>
      <c r="CR27" s="142">
        <f>IF(AND(CR$4&gt;=Assumptions!$D$17,CR$4&lt;Assumptions!$E$17),1,0)</f>
        <v>0</v>
      </c>
      <c r="CS27" s="142">
        <f>IF(AND(CS$4&gt;=Assumptions!$D$17,CS$4&lt;Assumptions!$E$17),1,0)</f>
        <v>0</v>
      </c>
      <c r="CT27" s="142">
        <f>IF(AND(CT$4&gt;=Assumptions!$D$17,CT$4&lt;Assumptions!$E$17),1,0)</f>
        <v>0</v>
      </c>
      <c r="CU27" s="142">
        <f>IF(AND(CU$4&gt;=Assumptions!$D$17,CU$4&lt;Assumptions!$E$17),1,0)</f>
        <v>0</v>
      </c>
      <c r="CV27" s="142">
        <f>IF(AND(CV$4&gt;=Assumptions!$D$17,CV$4&lt;Assumptions!$E$17),1,0)</f>
        <v>0</v>
      </c>
      <c r="CW27" s="142">
        <f>IF(AND(CW$4&gt;=Assumptions!$D$17,CW$4&lt;Assumptions!$E$17),1,0)</f>
        <v>0</v>
      </c>
      <c r="CX27" s="142">
        <f>IF(AND(CX$4&gt;=Assumptions!$D$17,CX$4&lt;Assumptions!$E$17),1,0)</f>
        <v>0</v>
      </c>
      <c r="CY27" s="142">
        <f>IF(AND(CY$4&gt;=Assumptions!$D$17,CY$4&lt;Assumptions!$E$17),1,0)</f>
        <v>0</v>
      </c>
      <c r="CZ27" s="142">
        <f>IF(AND(CZ$4&gt;=Assumptions!$D$17,CZ$4&lt;Assumptions!$E$17),1,0)</f>
        <v>0</v>
      </c>
      <c r="DA27" s="142">
        <f>IF(AND(DA$4&gt;=Assumptions!$D$17,DA$4&lt;Assumptions!$E$17),1,0)</f>
        <v>0</v>
      </c>
      <c r="DB27" s="342"/>
    </row>
    <row r="28" spans="2:107" s="28" customFormat="1" outlineLevel="1">
      <c r="B28" s="149" t="str">
        <f t="shared" ref="B28:B29" si="134">B22</f>
        <v>PaaS Phase</v>
      </c>
      <c r="C28" s="142">
        <f>IF(AND(C$4&gt;=Assumptions!$E$17,C$4&lt;Assumptions!$F$17),1,0)</f>
        <v>0</v>
      </c>
      <c r="D28" s="142">
        <f>IF(AND(D$4&gt;=Assumptions!$E$17,D$4&lt;Assumptions!$F$17),1,0)</f>
        <v>0</v>
      </c>
      <c r="E28" s="142">
        <f>IF(AND(E$4&gt;=Assumptions!$E$17,E$4&lt;Assumptions!$F$17),1,0)</f>
        <v>0</v>
      </c>
      <c r="F28" s="142">
        <f>IF(AND(F$4&gt;=Assumptions!$E$17,F$4&lt;Assumptions!$F$17),1,0)</f>
        <v>0</v>
      </c>
      <c r="G28" s="142">
        <f>IF(AND(G$4&gt;=Assumptions!$E$17,G$4&lt;Assumptions!$F$17),1,0)</f>
        <v>0</v>
      </c>
      <c r="H28" s="142">
        <f>IF(AND(H$4&gt;=Assumptions!$E$17,H$4&lt;Assumptions!$F$17),1,0)</f>
        <v>0</v>
      </c>
      <c r="I28" s="142">
        <f>IF(AND(I$4&gt;=Assumptions!$E$17,I$4&lt;Assumptions!$F$17),1,0)</f>
        <v>0</v>
      </c>
      <c r="J28" s="142">
        <f>IF(AND(J$4&gt;=Assumptions!$E$17,J$4&lt;Assumptions!$F$17),1,0)</f>
        <v>0</v>
      </c>
      <c r="K28" s="142">
        <f>IF(AND(K$4&gt;=Assumptions!$E$17,K$4&lt;Assumptions!$F$17),1,0)</f>
        <v>0</v>
      </c>
      <c r="L28" s="142">
        <f>IF(AND(L$4&gt;=Assumptions!$E$17,L$4&lt;Assumptions!$F$17),1,0)</f>
        <v>0</v>
      </c>
      <c r="M28" s="142">
        <f>IF(AND(M$4&gt;=Assumptions!$E$17,M$4&lt;Assumptions!$F$17),1,0)</f>
        <v>0</v>
      </c>
      <c r="N28" s="142">
        <f>IF(AND(N$4&gt;=Assumptions!$E$17,N$4&lt;Assumptions!$F$17),1,0)</f>
        <v>0</v>
      </c>
      <c r="O28" s="342"/>
      <c r="P28" s="142">
        <f>IF(AND(P$4&gt;=Assumptions!$E$17,P$4&lt;Assumptions!$F$17),1,0)</f>
        <v>0</v>
      </c>
      <c r="Q28" s="142">
        <f>IF(AND(Q$4&gt;=Assumptions!$E$17,Q$4&lt;Assumptions!$F$17),1,0)</f>
        <v>0</v>
      </c>
      <c r="R28" s="142">
        <f>IF(AND(R$4&gt;=Assumptions!$E$17,R$4&lt;Assumptions!$F$17),1,0)</f>
        <v>0</v>
      </c>
      <c r="S28" s="142">
        <f>IF(AND(S$4&gt;=Assumptions!$E$17,S$4&lt;Assumptions!$F$17),1,0)</f>
        <v>0</v>
      </c>
      <c r="T28" s="142">
        <f>IF(AND(T$4&gt;=Assumptions!$E$17,T$4&lt;Assumptions!$F$17),1,0)</f>
        <v>0</v>
      </c>
      <c r="U28" s="142">
        <f>IF(AND(U$4&gt;=Assumptions!$E$17,U$4&lt;Assumptions!$F$17),1,0)</f>
        <v>0</v>
      </c>
      <c r="V28" s="142">
        <f>IF(AND(V$4&gt;=Assumptions!$E$17,V$4&lt;Assumptions!$F$17),1,0)</f>
        <v>1</v>
      </c>
      <c r="W28" s="142">
        <f>IF(AND(W$4&gt;=Assumptions!$E$17,W$4&lt;Assumptions!$F$17),1,0)</f>
        <v>1</v>
      </c>
      <c r="X28" s="142">
        <f>IF(AND(X$4&gt;=Assumptions!$E$17,X$4&lt;Assumptions!$F$17),1,0)</f>
        <v>1</v>
      </c>
      <c r="Y28" s="142">
        <f>IF(AND(Y$4&gt;=Assumptions!$E$17,Y$4&lt;Assumptions!$F$17),1,0)</f>
        <v>1</v>
      </c>
      <c r="Z28" s="142">
        <f>IF(AND(Z$4&gt;=Assumptions!$E$17,Z$4&lt;Assumptions!$F$17),1,0)</f>
        <v>1</v>
      </c>
      <c r="AA28" s="142">
        <f>IF(AND(AA$4&gt;=Assumptions!$E$17,AA$4&lt;Assumptions!$F$17),1,0)</f>
        <v>1</v>
      </c>
      <c r="AB28" s="342"/>
      <c r="AC28" s="142">
        <f>IF(AND(AC$4&gt;=Assumptions!$E$17,AC$4&lt;Assumptions!$F$17),1,0)</f>
        <v>1</v>
      </c>
      <c r="AD28" s="142">
        <f>IF(AND(AD$4&gt;=Assumptions!$E$17,AD$4&lt;Assumptions!$F$17),1,0)</f>
        <v>1</v>
      </c>
      <c r="AE28" s="142">
        <f>IF(AND(AE$4&gt;=Assumptions!$E$17,AE$4&lt;Assumptions!$F$17),1,0)</f>
        <v>1</v>
      </c>
      <c r="AF28" s="142">
        <f>IF(AND(AF$4&gt;=Assumptions!$E$17,AF$4&lt;Assumptions!$F$17),1,0)</f>
        <v>1</v>
      </c>
      <c r="AG28" s="142">
        <f>IF(AND(AG$4&gt;=Assumptions!$E$17,AG$4&lt;Assumptions!$F$17),1,0)</f>
        <v>1</v>
      </c>
      <c r="AH28" s="142">
        <f>IF(AND(AH$4&gt;=Assumptions!$E$17,AH$4&lt;Assumptions!$F$17),1,0)</f>
        <v>1</v>
      </c>
      <c r="AI28" s="142">
        <f>IF(AND(AI$4&gt;=Assumptions!$E$17,AI$4&lt;Assumptions!$F$17),1,0)</f>
        <v>1</v>
      </c>
      <c r="AJ28" s="142">
        <f>IF(AND(AJ$4&gt;=Assumptions!$E$17,AJ$4&lt;Assumptions!$F$17),1,0)</f>
        <v>1</v>
      </c>
      <c r="AK28" s="142">
        <f>IF(AND(AK$4&gt;=Assumptions!$E$17,AK$4&lt;Assumptions!$F$17),1,0)</f>
        <v>1</v>
      </c>
      <c r="AL28" s="142">
        <f>IF(AND(AL$4&gt;=Assumptions!$E$17,AL$4&lt;Assumptions!$F$17),1,0)</f>
        <v>1</v>
      </c>
      <c r="AM28" s="142">
        <f>IF(AND(AM$4&gt;=Assumptions!$E$17,AM$4&lt;Assumptions!$F$17),1,0)</f>
        <v>1</v>
      </c>
      <c r="AN28" s="142">
        <f>IF(AND(AN$4&gt;=Assumptions!$E$17,AN$4&lt;Assumptions!$F$17),1,0)</f>
        <v>1</v>
      </c>
      <c r="AO28" s="342"/>
      <c r="AP28" s="142">
        <f>IF(AND(AP$4&gt;=Assumptions!$E$17,AP$4&lt;Assumptions!$F$17),1,0)</f>
        <v>1</v>
      </c>
      <c r="AQ28" s="142">
        <f>IF(AND(AQ$4&gt;=Assumptions!$E$17,AQ$4&lt;Assumptions!$F$17),1,0)</f>
        <v>1</v>
      </c>
      <c r="AR28" s="142">
        <f>IF(AND(AR$4&gt;=Assumptions!$E$17,AR$4&lt;Assumptions!$F$17),1,0)</f>
        <v>1</v>
      </c>
      <c r="AS28" s="142">
        <f>IF(AND(AS$4&gt;=Assumptions!$E$17,AS$4&lt;Assumptions!$F$17),1,0)</f>
        <v>1</v>
      </c>
      <c r="AT28" s="142">
        <f>IF(AND(AT$4&gt;=Assumptions!$E$17,AT$4&lt;Assumptions!$F$17),1,0)</f>
        <v>1</v>
      </c>
      <c r="AU28" s="142">
        <f>IF(AND(AU$4&gt;=Assumptions!$E$17,AU$4&lt;Assumptions!$F$17),1,0)</f>
        <v>1</v>
      </c>
      <c r="AV28" s="142">
        <f>IF(AND(AV$4&gt;=Assumptions!$E$17,AV$4&lt;Assumptions!$F$17),1,0)</f>
        <v>1</v>
      </c>
      <c r="AW28" s="142">
        <f>IF(AND(AW$4&gt;=Assumptions!$E$17,AW$4&lt;Assumptions!$F$17),1,0)</f>
        <v>1</v>
      </c>
      <c r="AX28" s="142">
        <f>IF(AND(AX$4&gt;=Assumptions!$E$17,AX$4&lt;Assumptions!$F$17),1,0)</f>
        <v>1</v>
      </c>
      <c r="AY28" s="142">
        <f>IF(AND(AY$4&gt;=Assumptions!$E$17,AY$4&lt;Assumptions!$F$17),1,0)</f>
        <v>1</v>
      </c>
      <c r="AZ28" s="142">
        <f>IF(AND(AZ$4&gt;=Assumptions!$E$17,AZ$4&lt;Assumptions!$F$17),1,0)</f>
        <v>1</v>
      </c>
      <c r="BA28" s="142">
        <f>IF(AND(BA$4&gt;=Assumptions!$E$17,BA$4&lt;Assumptions!$F$17),1,0)</f>
        <v>1</v>
      </c>
      <c r="BB28" s="342"/>
      <c r="BC28" s="142">
        <f>IF(AND(BC$4&gt;=Assumptions!$E$17,BC$4&lt;Assumptions!$F$17),1,0)</f>
        <v>0</v>
      </c>
      <c r="BD28" s="142">
        <f>IF(AND(BD$4&gt;=Assumptions!$E$17,BD$4&lt;Assumptions!$F$17),1,0)</f>
        <v>0</v>
      </c>
      <c r="BE28" s="142">
        <f>IF(AND(BE$4&gt;=Assumptions!$E$17,BE$4&lt;Assumptions!$F$17),1,0)</f>
        <v>0</v>
      </c>
      <c r="BF28" s="142">
        <f>IF(AND(BF$4&gt;=Assumptions!$E$17,BF$4&lt;Assumptions!$F$17),1,0)</f>
        <v>0</v>
      </c>
      <c r="BG28" s="142">
        <f>IF(AND(BG$4&gt;=Assumptions!$E$17,BG$4&lt;Assumptions!$F$17),1,0)</f>
        <v>0</v>
      </c>
      <c r="BH28" s="142">
        <f>IF(AND(BH$4&gt;=Assumptions!$E$17,BH$4&lt;Assumptions!$F$17),1,0)</f>
        <v>0</v>
      </c>
      <c r="BI28" s="142">
        <f>IF(AND(BI$4&gt;=Assumptions!$E$17,BI$4&lt;Assumptions!$F$17),1,0)</f>
        <v>0</v>
      </c>
      <c r="BJ28" s="142">
        <f>IF(AND(BJ$4&gt;=Assumptions!$E$17,BJ$4&lt;Assumptions!$F$17),1,0)</f>
        <v>0</v>
      </c>
      <c r="BK28" s="142">
        <f>IF(AND(BK$4&gt;=Assumptions!$E$17,BK$4&lt;Assumptions!$F$17),1,0)</f>
        <v>0</v>
      </c>
      <c r="BL28" s="142">
        <f>IF(AND(BL$4&gt;=Assumptions!$E$17,BL$4&lt;Assumptions!$F$17),1,0)</f>
        <v>0</v>
      </c>
      <c r="BM28" s="142">
        <f>IF(AND(BM$4&gt;=Assumptions!$E$17,BM$4&lt;Assumptions!$F$17),1,0)</f>
        <v>0</v>
      </c>
      <c r="BN28" s="142">
        <f>IF(AND(BN$4&gt;=Assumptions!$E$17,BN$4&lt;Assumptions!$F$17),1,0)</f>
        <v>0</v>
      </c>
      <c r="BO28" s="342"/>
      <c r="BP28" s="142">
        <f>IF(AND(BP$4&gt;=Assumptions!$E$17,BP$4&lt;Assumptions!$F$17),1,0)</f>
        <v>0</v>
      </c>
      <c r="BQ28" s="142">
        <f>IF(AND(BQ$4&gt;=Assumptions!$E$17,BQ$4&lt;Assumptions!$F$17),1,0)</f>
        <v>0</v>
      </c>
      <c r="BR28" s="142">
        <f>IF(AND(BR$4&gt;=Assumptions!$E$17,BR$4&lt;Assumptions!$F$17),1,0)</f>
        <v>0</v>
      </c>
      <c r="BS28" s="142">
        <f>IF(AND(BS$4&gt;=Assumptions!$E$17,BS$4&lt;Assumptions!$F$17),1,0)</f>
        <v>0</v>
      </c>
      <c r="BT28" s="142">
        <f>IF(AND(BT$4&gt;=Assumptions!$E$17,BT$4&lt;Assumptions!$F$17),1,0)</f>
        <v>0</v>
      </c>
      <c r="BU28" s="142">
        <f>IF(AND(BU$4&gt;=Assumptions!$E$17,BU$4&lt;Assumptions!$F$17),1,0)</f>
        <v>0</v>
      </c>
      <c r="BV28" s="142">
        <f>IF(AND(BV$4&gt;=Assumptions!$E$17,BV$4&lt;Assumptions!$F$17),1,0)</f>
        <v>0</v>
      </c>
      <c r="BW28" s="142">
        <f>IF(AND(BW$4&gt;=Assumptions!$E$17,BW$4&lt;Assumptions!$F$17),1,0)</f>
        <v>0</v>
      </c>
      <c r="BX28" s="142">
        <f>IF(AND(BX$4&gt;=Assumptions!$E$17,BX$4&lt;Assumptions!$F$17),1,0)</f>
        <v>0</v>
      </c>
      <c r="BY28" s="142">
        <f>IF(AND(BY$4&gt;=Assumptions!$E$17,BY$4&lt;Assumptions!$F$17),1,0)</f>
        <v>0</v>
      </c>
      <c r="BZ28" s="142">
        <f>IF(AND(BZ$4&gt;=Assumptions!$E$17,BZ$4&lt;Assumptions!$F$17),1,0)</f>
        <v>0</v>
      </c>
      <c r="CA28" s="142">
        <f>IF(AND(CA$4&gt;=Assumptions!$E$17,CA$4&lt;Assumptions!$F$17),1,0)</f>
        <v>0</v>
      </c>
      <c r="CB28" s="342"/>
      <c r="CC28" s="142">
        <f>IF(AND(CC$4&gt;=Assumptions!$E$17,CC$4&lt;Assumptions!$F$17),1,0)</f>
        <v>0</v>
      </c>
      <c r="CD28" s="142">
        <f>IF(AND(CD$4&gt;=Assumptions!$E$17,CD$4&lt;Assumptions!$F$17),1,0)</f>
        <v>0</v>
      </c>
      <c r="CE28" s="142">
        <f>IF(AND(CE$4&gt;=Assumptions!$E$17,CE$4&lt;Assumptions!$F$17),1,0)</f>
        <v>0</v>
      </c>
      <c r="CF28" s="142">
        <f>IF(AND(CF$4&gt;=Assumptions!$E$17,CF$4&lt;Assumptions!$F$17),1,0)</f>
        <v>0</v>
      </c>
      <c r="CG28" s="142">
        <f>IF(AND(CG$4&gt;=Assumptions!$E$17,CG$4&lt;Assumptions!$F$17),1,0)</f>
        <v>0</v>
      </c>
      <c r="CH28" s="142">
        <f>IF(AND(CH$4&gt;=Assumptions!$E$17,CH$4&lt;Assumptions!$F$17),1,0)</f>
        <v>0</v>
      </c>
      <c r="CI28" s="142">
        <f>IF(AND(CI$4&gt;=Assumptions!$E$17,CI$4&lt;Assumptions!$F$17),1,0)</f>
        <v>0</v>
      </c>
      <c r="CJ28" s="142">
        <f>IF(AND(CJ$4&gt;=Assumptions!$E$17,CJ$4&lt;Assumptions!$F$17),1,0)</f>
        <v>0</v>
      </c>
      <c r="CK28" s="142">
        <f>IF(AND(CK$4&gt;=Assumptions!$E$17,CK$4&lt;Assumptions!$F$17),1,0)</f>
        <v>0</v>
      </c>
      <c r="CL28" s="142">
        <f>IF(AND(CL$4&gt;=Assumptions!$E$17,CL$4&lt;Assumptions!$F$17),1,0)</f>
        <v>0</v>
      </c>
      <c r="CM28" s="142">
        <f>IF(AND(CM$4&gt;=Assumptions!$E$17,CM$4&lt;Assumptions!$F$17),1,0)</f>
        <v>0</v>
      </c>
      <c r="CN28" s="142">
        <f>IF(AND(CN$4&gt;=Assumptions!$E$17,CN$4&lt;Assumptions!$F$17),1,0)</f>
        <v>0</v>
      </c>
      <c r="CO28" s="342"/>
      <c r="CP28" s="142">
        <f>IF(AND(CP$4&gt;=Assumptions!$E$17,CP$4&lt;Assumptions!$F$17),1,0)</f>
        <v>0</v>
      </c>
      <c r="CQ28" s="142">
        <f>IF(AND(CQ$4&gt;=Assumptions!$E$17,CQ$4&lt;Assumptions!$F$17),1,0)</f>
        <v>0</v>
      </c>
      <c r="CR28" s="142">
        <f>IF(AND(CR$4&gt;=Assumptions!$E$17,CR$4&lt;Assumptions!$F$17),1,0)</f>
        <v>0</v>
      </c>
      <c r="CS28" s="142">
        <f>IF(AND(CS$4&gt;=Assumptions!$E$17,CS$4&lt;Assumptions!$F$17),1,0)</f>
        <v>0</v>
      </c>
      <c r="CT28" s="142">
        <f>IF(AND(CT$4&gt;=Assumptions!$E$17,CT$4&lt;Assumptions!$F$17),1,0)</f>
        <v>0</v>
      </c>
      <c r="CU28" s="142">
        <f>IF(AND(CU$4&gt;=Assumptions!$E$17,CU$4&lt;Assumptions!$F$17),1,0)</f>
        <v>0</v>
      </c>
      <c r="CV28" s="142">
        <f>IF(AND(CV$4&gt;=Assumptions!$E$17,CV$4&lt;Assumptions!$F$17),1,0)</f>
        <v>0</v>
      </c>
      <c r="CW28" s="142">
        <f>IF(AND(CW$4&gt;=Assumptions!$E$17,CW$4&lt;Assumptions!$F$17),1,0)</f>
        <v>0</v>
      </c>
      <c r="CX28" s="142">
        <f>IF(AND(CX$4&gt;=Assumptions!$E$17,CX$4&lt;Assumptions!$F$17),1,0)</f>
        <v>0</v>
      </c>
      <c r="CY28" s="142">
        <f>IF(AND(CY$4&gt;=Assumptions!$E$17,CY$4&lt;Assumptions!$F$17),1,0)</f>
        <v>0</v>
      </c>
      <c r="CZ28" s="142">
        <f>IF(AND(CZ$4&gt;=Assumptions!$E$17,CZ$4&lt;Assumptions!$F$17),1,0)</f>
        <v>0</v>
      </c>
      <c r="DA28" s="142">
        <f>IF(AND(DA$4&gt;=Assumptions!$E$17,DA$4&lt;Assumptions!$F$17),1,0)</f>
        <v>0</v>
      </c>
      <c r="DB28" s="342"/>
    </row>
    <row r="29" spans="2:107" s="28" customFormat="1" outlineLevel="1">
      <c r="B29" s="149" t="str">
        <f t="shared" si="134"/>
        <v>Baas Phase</v>
      </c>
      <c r="C29" s="142">
        <f>IF(AND(C$4&gt;=Assumptions!$F$17),1,0)</f>
        <v>0</v>
      </c>
      <c r="D29" s="142">
        <f>IF(AND(D$4&gt;=Assumptions!$F$17),1,0)</f>
        <v>0</v>
      </c>
      <c r="E29" s="142">
        <f>IF(AND(E$4&gt;=Assumptions!$F$17),1,0)</f>
        <v>0</v>
      </c>
      <c r="F29" s="142">
        <f>IF(AND(F$4&gt;=Assumptions!$F$17),1,0)</f>
        <v>0</v>
      </c>
      <c r="G29" s="142">
        <f>IF(AND(G$4&gt;=Assumptions!$F$17),1,0)</f>
        <v>0</v>
      </c>
      <c r="H29" s="142">
        <f>IF(AND(H$4&gt;=Assumptions!$F$17),1,0)</f>
        <v>0</v>
      </c>
      <c r="I29" s="142">
        <f>IF(AND(I$4&gt;=Assumptions!$F$17),1,0)</f>
        <v>0</v>
      </c>
      <c r="J29" s="142">
        <f>IF(AND(J$4&gt;=Assumptions!$F$17),1,0)</f>
        <v>0</v>
      </c>
      <c r="K29" s="142">
        <f>IF(AND(K$4&gt;=Assumptions!$F$17),1,0)</f>
        <v>0</v>
      </c>
      <c r="L29" s="142">
        <f>IF(AND(L$4&gt;=Assumptions!$F$17),1,0)</f>
        <v>0</v>
      </c>
      <c r="M29" s="142">
        <f>IF(AND(M$4&gt;=Assumptions!$F$17),1,0)</f>
        <v>0</v>
      </c>
      <c r="N29" s="142">
        <f>IF(AND(N$4&gt;=Assumptions!$F$17),1,0)</f>
        <v>0</v>
      </c>
      <c r="O29" s="342"/>
      <c r="P29" s="142">
        <f>IF(AND(P$4&gt;=Assumptions!$F$17),1,0)</f>
        <v>0</v>
      </c>
      <c r="Q29" s="142">
        <f>IF(AND(Q$4&gt;=Assumptions!$F$17),1,0)</f>
        <v>0</v>
      </c>
      <c r="R29" s="142">
        <f>IF(AND(R$4&gt;=Assumptions!$F$17),1,0)</f>
        <v>0</v>
      </c>
      <c r="S29" s="142">
        <f>IF(AND(S$4&gt;=Assumptions!$F$17),1,0)</f>
        <v>0</v>
      </c>
      <c r="T29" s="142">
        <f>IF(AND(T$4&gt;=Assumptions!$F$17),1,0)</f>
        <v>0</v>
      </c>
      <c r="U29" s="142">
        <f>IF(AND(U$4&gt;=Assumptions!$F$17),1,0)</f>
        <v>0</v>
      </c>
      <c r="V29" s="142">
        <f>IF(AND(V$4&gt;=Assumptions!$F$17),1,0)</f>
        <v>0</v>
      </c>
      <c r="W29" s="142">
        <f>IF(AND(W$4&gt;=Assumptions!$F$17),1,0)</f>
        <v>0</v>
      </c>
      <c r="X29" s="142">
        <f>IF(AND(X$4&gt;=Assumptions!$F$17),1,0)</f>
        <v>0</v>
      </c>
      <c r="Y29" s="142">
        <f>IF(AND(Y$4&gt;=Assumptions!$F$17),1,0)</f>
        <v>0</v>
      </c>
      <c r="Z29" s="142">
        <f>IF(AND(Z$4&gt;=Assumptions!$F$17),1,0)</f>
        <v>0</v>
      </c>
      <c r="AA29" s="142">
        <f>IF(AND(AA$4&gt;=Assumptions!$F$17),1,0)</f>
        <v>0</v>
      </c>
      <c r="AB29" s="342"/>
      <c r="AC29" s="142">
        <f>IF(AND(AC$4&gt;=Assumptions!$F$17),1,0)</f>
        <v>0</v>
      </c>
      <c r="AD29" s="142">
        <f>IF(AND(AD$4&gt;=Assumptions!$F$17),1,0)</f>
        <v>0</v>
      </c>
      <c r="AE29" s="142">
        <f>IF(AND(AE$4&gt;=Assumptions!$F$17),1,0)</f>
        <v>0</v>
      </c>
      <c r="AF29" s="142">
        <f>IF(AND(AF$4&gt;=Assumptions!$F$17),1,0)</f>
        <v>0</v>
      </c>
      <c r="AG29" s="142">
        <f>IF(AND(AG$4&gt;=Assumptions!$F$17),1,0)</f>
        <v>0</v>
      </c>
      <c r="AH29" s="142">
        <f>IF(AND(AH$4&gt;=Assumptions!$F$17),1,0)</f>
        <v>0</v>
      </c>
      <c r="AI29" s="142">
        <f>IF(AND(AI$4&gt;=Assumptions!$F$17),1,0)</f>
        <v>0</v>
      </c>
      <c r="AJ29" s="142">
        <f>IF(AND(AJ$4&gt;=Assumptions!$F$17),1,0)</f>
        <v>0</v>
      </c>
      <c r="AK29" s="142">
        <f>IF(AND(AK$4&gt;=Assumptions!$F$17),1,0)</f>
        <v>0</v>
      </c>
      <c r="AL29" s="142">
        <f>IF(AND(AL$4&gt;=Assumptions!$F$17),1,0)</f>
        <v>0</v>
      </c>
      <c r="AM29" s="142">
        <f>IF(AND(AM$4&gt;=Assumptions!$F$17),1,0)</f>
        <v>0</v>
      </c>
      <c r="AN29" s="142">
        <f>IF(AND(AN$4&gt;=Assumptions!$F$17),1,0)</f>
        <v>0</v>
      </c>
      <c r="AO29" s="342"/>
      <c r="AP29" s="142">
        <f>IF(AND(AP$4&gt;=Assumptions!$F$17),1,0)</f>
        <v>0</v>
      </c>
      <c r="AQ29" s="142">
        <f>IF(AND(AQ$4&gt;=Assumptions!$F$17),1,0)</f>
        <v>0</v>
      </c>
      <c r="AR29" s="142">
        <f>IF(AND(AR$4&gt;=Assumptions!$F$17),1,0)</f>
        <v>0</v>
      </c>
      <c r="AS29" s="142">
        <f>IF(AND(AS$4&gt;=Assumptions!$F$17),1,0)</f>
        <v>0</v>
      </c>
      <c r="AT29" s="142">
        <f>IF(AND(AT$4&gt;=Assumptions!$F$17),1,0)</f>
        <v>0</v>
      </c>
      <c r="AU29" s="142">
        <f>IF(AND(AU$4&gt;=Assumptions!$F$17),1,0)</f>
        <v>0</v>
      </c>
      <c r="AV29" s="142">
        <f>IF(AND(AV$4&gt;=Assumptions!$F$17),1,0)</f>
        <v>0</v>
      </c>
      <c r="AW29" s="142">
        <f>IF(AND(AW$4&gt;=Assumptions!$F$17),1,0)</f>
        <v>0</v>
      </c>
      <c r="AX29" s="142">
        <f>IF(AND(AX$4&gt;=Assumptions!$F$17),1,0)</f>
        <v>0</v>
      </c>
      <c r="AY29" s="142">
        <f>IF(AND(AY$4&gt;=Assumptions!$F$17),1,0)</f>
        <v>0</v>
      </c>
      <c r="AZ29" s="142">
        <f>IF(AND(AZ$4&gt;=Assumptions!$F$17),1,0)</f>
        <v>0</v>
      </c>
      <c r="BA29" s="142">
        <f>IF(AND(BA$4&gt;=Assumptions!$F$17),1,0)</f>
        <v>0</v>
      </c>
      <c r="BB29" s="342"/>
      <c r="BC29" s="142">
        <f>IF(AND(BC$4&gt;=Assumptions!$F$17),1,0)</f>
        <v>1</v>
      </c>
      <c r="BD29" s="142">
        <f>IF(AND(BD$4&gt;=Assumptions!$F$17),1,0)</f>
        <v>1</v>
      </c>
      <c r="BE29" s="142">
        <f>IF(AND(BE$4&gt;=Assumptions!$F$17),1,0)</f>
        <v>1</v>
      </c>
      <c r="BF29" s="142">
        <f>IF(AND(BF$4&gt;=Assumptions!$F$17),1,0)</f>
        <v>1</v>
      </c>
      <c r="BG29" s="142">
        <f>IF(AND(BG$4&gt;=Assumptions!$F$17),1,0)</f>
        <v>1</v>
      </c>
      <c r="BH29" s="142">
        <f>IF(AND(BH$4&gt;=Assumptions!$F$17),1,0)</f>
        <v>1</v>
      </c>
      <c r="BI29" s="142">
        <f>IF(AND(BI$4&gt;=Assumptions!$F$17),1,0)</f>
        <v>1</v>
      </c>
      <c r="BJ29" s="142">
        <f>IF(AND(BJ$4&gt;=Assumptions!$F$17),1,0)</f>
        <v>1</v>
      </c>
      <c r="BK29" s="142">
        <f>IF(AND(BK$4&gt;=Assumptions!$F$17),1,0)</f>
        <v>1</v>
      </c>
      <c r="BL29" s="142">
        <f>IF(AND(BL$4&gt;=Assumptions!$F$17),1,0)</f>
        <v>1</v>
      </c>
      <c r="BM29" s="142">
        <f>IF(AND(BM$4&gt;=Assumptions!$F$17),1,0)</f>
        <v>1</v>
      </c>
      <c r="BN29" s="142">
        <f>IF(AND(BN$4&gt;=Assumptions!$F$17),1,0)</f>
        <v>1</v>
      </c>
      <c r="BO29" s="342"/>
      <c r="BP29" s="142">
        <f>IF(AND(BP$4&gt;=Assumptions!$F$17),1,0)</f>
        <v>1</v>
      </c>
      <c r="BQ29" s="142">
        <f>IF(AND(BQ$4&gt;=Assumptions!$F$17),1,0)</f>
        <v>1</v>
      </c>
      <c r="BR29" s="142">
        <f>IF(AND(BR$4&gt;=Assumptions!$F$17),1,0)</f>
        <v>1</v>
      </c>
      <c r="BS29" s="142">
        <f>IF(AND(BS$4&gt;=Assumptions!$F$17),1,0)</f>
        <v>1</v>
      </c>
      <c r="BT29" s="142">
        <f>IF(AND(BT$4&gt;=Assumptions!$F$17),1,0)</f>
        <v>1</v>
      </c>
      <c r="BU29" s="142">
        <f>IF(AND(BU$4&gt;=Assumptions!$F$17),1,0)</f>
        <v>1</v>
      </c>
      <c r="BV29" s="142">
        <f>IF(AND(BV$4&gt;=Assumptions!$F$17),1,0)</f>
        <v>1</v>
      </c>
      <c r="BW29" s="142">
        <f>IF(AND(BW$4&gt;=Assumptions!$F$17),1,0)</f>
        <v>1</v>
      </c>
      <c r="BX29" s="142">
        <f>IF(AND(BX$4&gt;=Assumptions!$F$17),1,0)</f>
        <v>1</v>
      </c>
      <c r="BY29" s="142">
        <f>IF(AND(BY$4&gt;=Assumptions!$F$17),1,0)</f>
        <v>1</v>
      </c>
      <c r="BZ29" s="142">
        <f>IF(AND(BZ$4&gt;=Assumptions!$F$17),1,0)</f>
        <v>1</v>
      </c>
      <c r="CA29" s="142">
        <f>IF(AND(CA$4&gt;=Assumptions!$F$17),1,0)</f>
        <v>1</v>
      </c>
      <c r="CB29" s="342"/>
      <c r="CC29" s="142">
        <f>IF(AND(CC$4&gt;=Assumptions!$F$17),1,0)</f>
        <v>1</v>
      </c>
      <c r="CD29" s="142">
        <f>IF(AND(CD$4&gt;=Assumptions!$F$17),1,0)</f>
        <v>1</v>
      </c>
      <c r="CE29" s="142">
        <f>IF(AND(CE$4&gt;=Assumptions!$F$17),1,0)</f>
        <v>1</v>
      </c>
      <c r="CF29" s="142">
        <f>IF(AND(CF$4&gt;=Assumptions!$F$17),1,0)</f>
        <v>1</v>
      </c>
      <c r="CG29" s="142">
        <f>IF(AND(CG$4&gt;=Assumptions!$F$17),1,0)</f>
        <v>1</v>
      </c>
      <c r="CH29" s="142">
        <f>IF(AND(CH$4&gt;=Assumptions!$F$17),1,0)</f>
        <v>1</v>
      </c>
      <c r="CI29" s="142">
        <f>IF(AND(CI$4&gt;=Assumptions!$F$17),1,0)</f>
        <v>1</v>
      </c>
      <c r="CJ29" s="142">
        <f>IF(AND(CJ$4&gt;=Assumptions!$F$17),1,0)</f>
        <v>1</v>
      </c>
      <c r="CK29" s="142">
        <f>IF(AND(CK$4&gt;=Assumptions!$F$17),1,0)</f>
        <v>1</v>
      </c>
      <c r="CL29" s="142">
        <f>IF(AND(CL$4&gt;=Assumptions!$F$17),1,0)</f>
        <v>1</v>
      </c>
      <c r="CM29" s="142">
        <f>IF(AND(CM$4&gt;=Assumptions!$F$17),1,0)</f>
        <v>1</v>
      </c>
      <c r="CN29" s="142">
        <f>IF(AND(CN$4&gt;=Assumptions!$F$17),1,0)</f>
        <v>1</v>
      </c>
      <c r="CO29" s="342"/>
      <c r="CP29" s="142">
        <f>IF(AND(CP$4&gt;=Assumptions!$F$17),1,0)</f>
        <v>1</v>
      </c>
      <c r="CQ29" s="142">
        <f>IF(AND(CQ$4&gt;=Assumptions!$F$17),1,0)</f>
        <v>1</v>
      </c>
      <c r="CR29" s="142">
        <f>IF(AND(CR$4&gt;=Assumptions!$F$17),1,0)</f>
        <v>1</v>
      </c>
      <c r="CS29" s="142">
        <f>IF(AND(CS$4&gt;=Assumptions!$F$17),1,0)</f>
        <v>1</v>
      </c>
      <c r="CT29" s="142">
        <f>IF(AND(CT$4&gt;=Assumptions!$F$17),1,0)</f>
        <v>1</v>
      </c>
      <c r="CU29" s="142">
        <f>IF(AND(CU$4&gt;=Assumptions!$F$17),1,0)</f>
        <v>1</v>
      </c>
      <c r="CV29" s="142">
        <f>IF(AND(CV$4&gt;=Assumptions!$F$17),1,0)</f>
        <v>1</v>
      </c>
      <c r="CW29" s="142">
        <f>IF(AND(CW$4&gt;=Assumptions!$F$17),1,0)</f>
        <v>1</v>
      </c>
      <c r="CX29" s="142">
        <f>IF(AND(CX$4&gt;=Assumptions!$F$17),1,0)</f>
        <v>1</v>
      </c>
      <c r="CY29" s="142">
        <f>IF(AND(CY$4&gt;=Assumptions!$F$17),1,0)</f>
        <v>1</v>
      </c>
      <c r="CZ29" s="142">
        <f>IF(AND(CZ$4&gt;=Assumptions!$F$17),1,0)</f>
        <v>1</v>
      </c>
      <c r="DA29" s="142">
        <f>IF(AND(DA$4&gt;=Assumptions!$F$17),1,0)</f>
        <v>1</v>
      </c>
      <c r="DB29" s="342"/>
    </row>
    <row r="30" spans="2:107" s="28" customFormat="1" outlineLevel="1">
      <c r="B30" s="151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55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55"/>
      <c r="AC30" s="143"/>
      <c r="AD30" s="143"/>
      <c r="AE30" s="143"/>
      <c r="AF30" s="143"/>
      <c r="AG30" s="143"/>
      <c r="AH30" s="143"/>
      <c r="AI30" s="143"/>
      <c r="AJ30" s="143"/>
      <c r="AK30" s="143"/>
      <c r="AL30" s="143"/>
      <c r="AM30" s="143"/>
      <c r="AN30" s="143"/>
      <c r="AO30" s="155"/>
      <c r="AP30" s="143"/>
      <c r="AQ30" s="143"/>
      <c r="AR30" s="143"/>
      <c r="AS30" s="143"/>
      <c r="AT30" s="143"/>
      <c r="AU30" s="143"/>
      <c r="AV30" s="143"/>
      <c r="AW30" s="143"/>
      <c r="AX30" s="143"/>
      <c r="AY30" s="143"/>
      <c r="AZ30" s="143"/>
      <c r="BA30" s="143"/>
      <c r="BB30" s="155"/>
      <c r="BC30" s="143"/>
      <c r="BD30" s="143"/>
      <c r="BE30" s="143"/>
      <c r="BF30" s="143"/>
      <c r="BG30" s="143"/>
      <c r="BH30" s="143"/>
      <c r="BI30" s="143"/>
      <c r="BJ30" s="143"/>
      <c r="BK30" s="143"/>
      <c r="BL30" s="143"/>
      <c r="BM30" s="143"/>
      <c r="BN30" s="143"/>
      <c r="BO30" s="155"/>
      <c r="BP30" s="143"/>
      <c r="BQ30" s="143"/>
      <c r="BR30" s="143"/>
      <c r="BS30" s="143"/>
      <c r="BT30" s="143"/>
      <c r="BU30" s="143"/>
      <c r="BV30" s="143"/>
      <c r="BW30" s="143"/>
      <c r="BX30" s="143"/>
      <c r="BY30" s="143"/>
      <c r="BZ30" s="143"/>
      <c r="CA30" s="143"/>
      <c r="CB30" s="155"/>
      <c r="CC30" s="143"/>
      <c r="CD30" s="143"/>
      <c r="CE30" s="143"/>
      <c r="CF30" s="143"/>
      <c r="CG30" s="143"/>
      <c r="CH30" s="143"/>
      <c r="CI30" s="143"/>
      <c r="CJ30" s="143"/>
      <c r="CK30" s="143"/>
      <c r="CL30" s="143"/>
      <c r="CM30" s="143"/>
      <c r="CN30" s="143"/>
      <c r="CO30" s="155"/>
      <c r="CP30" s="143"/>
      <c r="CQ30" s="143"/>
      <c r="CR30" s="143"/>
      <c r="CS30" s="143"/>
      <c r="CT30" s="143"/>
      <c r="CU30" s="143"/>
      <c r="CV30" s="143"/>
      <c r="CW30" s="143"/>
      <c r="CX30" s="143"/>
      <c r="CY30" s="143"/>
      <c r="CZ30" s="143"/>
      <c r="DA30" s="143"/>
      <c r="DB30" s="155"/>
    </row>
    <row r="31" spans="2:107" outlineLevel="1"/>
    <row r="32" spans="2:107" s="28" customFormat="1" outlineLevel="1">
      <c r="B32" s="212" t="str">
        <f>Assumptions!B80</f>
        <v>Marketing</v>
      </c>
      <c r="C32" s="388"/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7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7"/>
      <c r="AC32" s="388"/>
      <c r="AD32" s="388"/>
      <c r="AE32" s="388"/>
      <c r="AF32" s="388"/>
      <c r="AG32" s="388"/>
      <c r="AH32" s="388"/>
      <c r="AI32" s="388"/>
      <c r="AJ32" s="388"/>
      <c r="AK32" s="388"/>
      <c r="AL32" s="388"/>
      <c r="AM32" s="388"/>
      <c r="AN32" s="388"/>
      <c r="AO32" s="387"/>
      <c r="AP32" s="388"/>
      <c r="AQ32" s="388"/>
      <c r="AR32" s="388"/>
      <c r="AS32" s="388"/>
      <c r="AT32" s="388"/>
      <c r="AU32" s="388"/>
      <c r="AV32" s="388"/>
      <c r="AW32" s="388"/>
      <c r="AX32" s="388"/>
      <c r="AY32" s="388"/>
      <c r="AZ32" s="388"/>
      <c r="BA32" s="388"/>
      <c r="BB32" s="387"/>
      <c r="BC32" s="388"/>
      <c r="BD32" s="388"/>
      <c r="BE32" s="388"/>
      <c r="BF32" s="388"/>
      <c r="BG32" s="388"/>
      <c r="BH32" s="388"/>
      <c r="BI32" s="388"/>
      <c r="BJ32" s="388"/>
      <c r="BK32" s="388"/>
      <c r="BL32" s="388"/>
      <c r="BM32" s="388"/>
      <c r="BN32" s="388"/>
      <c r="BO32" s="387"/>
      <c r="BP32" s="388"/>
      <c r="BQ32" s="388"/>
      <c r="BR32" s="388"/>
      <c r="BS32" s="388"/>
      <c r="BT32" s="388"/>
      <c r="BU32" s="388"/>
      <c r="BV32" s="388"/>
      <c r="BW32" s="388"/>
      <c r="BX32" s="388"/>
      <c r="BY32" s="388"/>
      <c r="BZ32" s="388"/>
      <c r="CA32" s="388"/>
      <c r="CB32" s="387"/>
      <c r="CC32" s="388"/>
      <c r="CD32" s="388"/>
      <c r="CE32" s="388"/>
      <c r="CF32" s="388"/>
      <c r="CG32" s="388"/>
      <c r="CH32" s="388"/>
      <c r="CI32" s="388"/>
      <c r="CJ32" s="388"/>
      <c r="CK32" s="388"/>
      <c r="CL32" s="388"/>
      <c r="CM32" s="388"/>
      <c r="CN32" s="388"/>
      <c r="CO32" s="387"/>
      <c r="CP32" s="388"/>
      <c r="CQ32" s="388"/>
      <c r="CR32" s="388"/>
      <c r="CS32" s="388"/>
      <c r="CT32" s="388"/>
      <c r="CU32" s="388"/>
      <c r="CV32" s="388"/>
      <c r="CW32" s="388"/>
      <c r="CX32" s="388"/>
      <c r="CY32" s="388"/>
      <c r="CZ32" s="388"/>
      <c r="DA32" s="388"/>
      <c r="DB32" s="387"/>
    </row>
    <row r="33" spans="2:106" s="28" customFormat="1" outlineLevel="1">
      <c r="B33" s="149" t="str">
        <f>B21</f>
        <v>SaaS Phase</v>
      </c>
      <c r="C33" s="142">
        <f>Assumptions!$D$80*(1+Assumptions!$D$104)^(C$21)</f>
        <v>3000</v>
      </c>
      <c r="D33" s="142">
        <f>Assumptions!$D$80*(1+Assumptions!$D$104)^(D$21)</f>
        <v>3000</v>
      </c>
      <c r="E33" s="142">
        <f>Assumptions!$D$80*(1+Assumptions!$D$104)^(E$21)</f>
        <v>3000</v>
      </c>
      <c r="F33" s="142">
        <f>Assumptions!$D$80*(1+Assumptions!$D$104)^(F$21)</f>
        <v>3000</v>
      </c>
      <c r="G33" s="142">
        <f>Assumptions!$D$80*(1+Assumptions!$D$104)^(G$21)</f>
        <v>3000</v>
      </c>
      <c r="H33" s="142">
        <f>Assumptions!$D$80*(1+Assumptions!$D$104)^(H$21)</f>
        <v>3000</v>
      </c>
      <c r="I33" s="142">
        <f>Assumptions!$D$80*(1+Assumptions!$D$104)^(I$21)</f>
        <v>3000</v>
      </c>
      <c r="J33" s="142">
        <f>Assumptions!$D$80*(1+Assumptions!$D$104)^(J$21)</f>
        <v>3000</v>
      </c>
      <c r="K33" s="142">
        <f>Assumptions!$D$80*(1+Assumptions!$D$104)^(K$21)</f>
        <v>3000</v>
      </c>
      <c r="L33" s="142">
        <f>Assumptions!$D$80*(1+Assumptions!$D$104)^(L$21)</f>
        <v>3000</v>
      </c>
      <c r="M33" s="142">
        <f>Assumptions!$D$80*(1+Assumptions!$D$104)^(M$21)</f>
        <v>3000</v>
      </c>
      <c r="N33" s="142">
        <f>Assumptions!$D$80*(1+Assumptions!$D$104)^(N$21)</f>
        <v>3000</v>
      </c>
      <c r="O33" s="342"/>
      <c r="P33" s="142">
        <f>Assumptions!$D$80*(1+Assumptions!$D$104)^(P$21)</f>
        <v>3000</v>
      </c>
      <c r="Q33" s="142">
        <f>Assumptions!$D$80*(1+Assumptions!$D$104)^(Q$21)</f>
        <v>3000</v>
      </c>
      <c r="R33" s="142">
        <f>Assumptions!$D$80*(1+Assumptions!$D$104)^(R$21)</f>
        <v>3060</v>
      </c>
      <c r="S33" s="142">
        <f>Assumptions!$D$80*(1+Assumptions!$D$104)^(S$21)</f>
        <v>3060</v>
      </c>
      <c r="T33" s="142">
        <f>Assumptions!$D$80*(1+Assumptions!$D$104)^(T$21)</f>
        <v>3060</v>
      </c>
      <c r="U33" s="142">
        <f>Assumptions!$D$80*(1+Assumptions!$D$104)^(U$21)</f>
        <v>3060</v>
      </c>
      <c r="V33" s="142">
        <f>Assumptions!$D$80*(1+Assumptions!$D$104)^(V$21)</f>
        <v>3060</v>
      </c>
      <c r="W33" s="142">
        <f>Assumptions!$D$80*(1+Assumptions!$D$104)^(W$21)</f>
        <v>3060</v>
      </c>
      <c r="X33" s="142">
        <f>Assumptions!$D$80*(1+Assumptions!$D$104)^(X$21)</f>
        <v>3060</v>
      </c>
      <c r="Y33" s="142">
        <f>Assumptions!$D$80*(1+Assumptions!$D$104)^(Y$21)</f>
        <v>3060</v>
      </c>
      <c r="Z33" s="142">
        <f>Assumptions!$D$80*(1+Assumptions!$D$104)^(Z$21)</f>
        <v>3060</v>
      </c>
      <c r="AA33" s="142">
        <f>Assumptions!$D$80*(1+Assumptions!$D$104)^(AA$21)</f>
        <v>3060</v>
      </c>
      <c r="AB33" s="342"/>
      <c r="AC33" s="142">
        <f>Assumptions!$D$80*(1+Assumptions!$D$104)^(AC$21)</f>
        <v>3060</v>
      </c>
      <c r="AD33" s="142">
        <f>Assumptions!$D$80*(1+Assumptions!$D$104)^(AD$21)</f>
        <v>3060</v>
      </c>
      <c r="AE33" s="142">
        <f>Assumptions!$D$80*(1+Assumptions!$D$104)^(AE$21)</f>
        <v>3121.2</v>
      </c>
      <c r="AF33" s="142">
        <f>Assumptions!$D$80*(1+Assumptions!$D$104)^(AF$21)</f>
        <v>3121.2</v>
      </c>
      <c r="AG33" s="142">
        <f>Assumptions!$D$80*(1+Assumptions!$D$104)^(AG$21)</f>
        <v>3121.2</v>
      </c>
      <c r="AH33" s="142">
        <f>Assumptions!$D$80*(1+Assumptions!$D$104)^(AH$21)</f>
        <v>3121.2</v>
      </c>
      <c r="AI33" s="142">
        <f>Assumptions!$D$80*(1+Assumptions!$D$104)^(AI$21)</f>
        <v>3121.2</v>
      </c>
      <c r="AJ33" s="142">
        <f>Assumptions!$D$80*(1+Assumptions!$D$104)^(AJ$21)</f>
        <v>3121.2</v>
      </c>
      <c r="AK33" s="142">
        <f>Assumptions!$D$80*(1+Assumptions!$D$104)^(AK$21)</f>
        <v>3121.2</v>
      </c>
      <c r="AL33" s="142">
        <f>Assumptions!$D$80*(1+Assumptions!$D$104)^(AL$21)</f>
        <v>3121.2</v>
      </c>
      <c r="AM33" s="142">
        <f>Assumptions!$D$80*(1+Assumptions!$D$104)^(AM$21)</f>
        <v>3121.2</v>
      </c>
      <c r="AN33" s="142">
        <f>Assumptions!$D$80*(1+Assumptions!$D$104)^(AN$21)</f>
        <v>3121.2</v>
      </c>
      <c r="AO33" s="342"/>
      <c r="AP33" s="142">
        <f>Assumptions!$D$80*(1+Assumptions!$D$104)^(AP$21)</f>
        <v>3121.2</v>
      </c>
      <c r="AQ33" s="142">
        <f>Assumptions!$D$80*(1+Assumptions!$D$104)^(AQ$21)</f>
        <v>3121.2</v>
      </c>
      <c r="AR33" s="142">
        <f>Assumptions!$D$80*(1+Assumptions!$D$104)^(AR$21)</f>
        <v>3183.6239999999998</v>
      </c>
      <c r="AS33" s="142">
        <f>Assumptions!$D$80*(1+Assumptions!$D$104)^(AS$21)</f>
        <v>3183.6239999999998</v>
      </c>
      <c r="AT33" s="142">
        <f>Assumptions!$D$80*(1+Assumptions!$D$104)^(AT$21)</f>
        <v>3183.6239999999998</v>
      </c>
      <c r="AU33" s="142">
        <f>Assumptions!$D$80*(1+Assumptions!$D$104)^(AU$21)</f>
        <v>3183.6239999999998</v>
      </c>
      <c r="AV33" s="142">
        <f>Assumptions!$D$80*(1+Assumptions!$D$104)^(AV$21)</f>
        <v>3183.6239999999998</v>
      </c>
      <c r="AW33" s="142">
        <f>Assumptions!$D$80*(1+Assumptions!$D$104)^(AW$21)</f>
        <v>3183.6239999999998</v>
      </c>
      <c r="AX33" s="142">
        <f>Assumptions!$D$80*(1+Assumptions!$D$104)^(AX$21)</f>
        <v>3183.6239999999998</v>
      </c>
      <c r="AY33" s="142">
        <f>Assumptions!$D$80*(1+Assumptions!$D$104)^(AY$21)</f>
        <v>3183.6239999999998</v>
      </c>
      <c r="AZ33" s="142">
        <f>Assumptions!$D$80*(1+Assumptions!$D$104)^(AZ$21)</f>
        <v>3183.6239999999998</v>
      </c>
      <c r="BA33" s="142">
        <f>Assumptions!$D$80*(1+Assumptions!$D$104)^(BA$21)</f>
        <v>3183.6239999999998</v>
      </c>
      <c r="BB33" s="342"/>
      <c r="BC33" s="142">
        <f>Assumptions!$D$80*(1+Assumptions!$D$104)^(BC$21)</f>
        <v>3183.6239999999998</v>
      </c>
      <c r="BD33" s="142">
        <f>Assumptions!$D$80*(1+Assumptions!$D$104)^(BD$21)</f>
        <v>3183.6239999999998</v>
      </c>
      <c r="BE33" s="142">
        <f>Assumptions!$D$80*(1+Assumptions!$D$104)^(BE$21)</f>
        <v>3247.29648</v>
      </c>
      <c r="BF33" s="142">
        <f>Assumptions!$D$80*(1+Assumptions!$D$104)^(BF$21)</f>
        <v>3247.29648</v>
      </c>
      <c r="BG33" s="142">
        <f>Assumptions!$D$80*(1+Assumptions!$D$104)^(BG$21)</f>
        <v>3247.29648</v>
      </c>
      <c r="BH33" s="142">
        <f>Assumptions!$D$80*(1+Assumptions!$D$104)^(BH$21)</f>
        <v>3247.29648</v>
      </c>
      <c r="BI33" s="142">
        <f>Assumptions!$D$80*(1+Assumptions!$D$104)^(BI$21)</f>
        <v>3247.29648</v>
      </c>
      <c r="BJ33" s="142">
        <f>Assumptions!$D$80*(1+Assumptions!$D$104)^(BJ$21)</f>
        <v>3247.29648</v>
      </c>
      <c r="BK33" s="142">
        <f>Assumptions!$D$80*(1+Assumptions!$D$104)^(BK$21)</f>
        <v>3247.29648</v>
      </c>
      <c r="BL33" s="142">
        <f>Assumptions!$D$80*(1+Assumptions!$D$104)^(BL$21)</f>
        <v>3247.29648</v>
      </c>
      <c r="BM33" s="142">
        <f>Assumptions!$D$80*(1+Assumptions!$D$104)^(BM$21)</f>
        <v>3247.29648</v>
      </c>
      <c r="BN33" s="142">
        <f>Assumptions!$D$80*(1+Assumptions!$D$104)^(BN$21)</f>
        <v>3247.29648</v>
      </c>
      <c r="BO33" s="342"/>
      <c r="BP33" s="142">
        <f>Assumptions!$D$80*(1+Assumptions!$D$104)^(BP$21)</f>
        <v>3247.29648</v>
      </c>
      <c r="BQ33" s="142">
        <f>Assumptions!$D$80*(1+Assumptions!$D$104)^(BQ$21)</f>
        <v>3247.29648</v>
      </c>
      <c r="BR33" s="142">
        <f>Assumptions!$D$80*(1+Assumptions!$D$104)^(BR$21)</f>
        <v>3312.2424096</v>
      </c>
      <c r="BS33" s="142">
        <f>Assumptions!$D$80*(1+Assumptions!$D$104)^(BS$21)</f>
        <v>3312.2424096</v>
      </c>
      <c r="BT33" s="142">
        <f>Assumptions!$D$80*(1+Assumptions!$D$104)^(BT$21)</f>
        <v>3312.2424096</v>
      </c>
      <c r="BU33" s="142">
        <f>Assumptions!$D$80*(1+Assumptions!$D$104)^(BU$21)</f>
        <v>3312.2424096</v>
      </c>
      <c r="BV33" s="142">
        <f>Assumptions!$D$80*(1+Assumptions!$D$104)^(BV$21)</f>
        <v>3312.2424096</v>
      </c>
      <c r="BW33" s="142">
        <f>Assumptions!$D$80*(1+Assumptions!$D$104)^(BW$21)</f>
        <v>3312.2424096</v>
      </c>
      <c r="BX33" s="142">
        <f>Assumptions!$D$80*(1+Assumptions!$D$104)^(BX$21)</f>
        <v>3312.2424096</v>
      </c>
      <c r="BY33" s="142">
        <f>Assumptions!$D$80*(1+Assumptions!$D$104)^(BY$21)</f>
        <v>3312.2424096</v>
      </c>
      <c r="BZ33" s="142">
        <f>Assumptions!$D$80*(1+Assumptions!$D$104)^(BZ$21)</f>
        <v>3312.2424096</v>
      </c>
      <c r="CA33" s="142">
        <f>Assumptions!$D$80*(1+Assumptions!$D$104)^(CA$21)</f>
        <v>3312.2424096</v>
      </c>
      <c r="CB33" s="342"/>
      <c r="CC33" s="142">
        <f>Assumptions!$D$80*(1+Assumptions!$D$104)^(CC$21)</f>
        <v>3312.2424096</v>
      </c>
      <c r="CD33" s="142">
        <f>Assumptions!$D$80*(1+Assumptions!$D$104)^(CD$21)</f>
        <v>3312.2424096</v>
      </c>
      <c r="CE33" s="142">
        <f>Assumptions!$D$80*(1+Assumptions!$D$104)^(CE$21)</f>
        <v>3378.487257792</v>
      </c>
      <c r="CF33" s="142">
        <f>Assumptions!$D$80*(1+Assumptions!$D$104)^(CF$21)</f>
        <v>3378.487257792</v>
      </c>
      <c r="CG33" s="142">
        <f>Assumptions!$D$80*(1+Assumptions!$D$104)^(CG$21)</f>
        <v>3378.487257792</v>
      </c>
      <c r="CH33" s="142">
        <f>Assumptions!$D$80*(1+Assumptions!$D$104)^(CH$21)</f>
        <v>3378.487257792</v>
      </c>
      <c r="CI33" s="142">
        <f>Assumptions!$D$80*(1+Assumptions!$D$104)^(CI$21)</f>
        <v>3378.487257792</v>
      </c>
      <c r="CJ33" s="142">
        <f>Assumptions!$D$80*(1+Assumptions!$D$104)^(CJ$21)</f>
        <v>3378.487257792</v>
      </c>
      <c r="CK33" s="142">
        <f>Assumptions!$D$80*(1+Assumptions!$D$104)^(CK$21)</f>
        <v>3378.487257792</v>
      </c>
      <c r="CL33" s="142">
        <f>Assumptions!$D$80*(1+Assumptions!$D$104)^(CL$21)</f>
        <v>3378.487257792</v>
      </c>
      <c r="CM33" s="142">
        <f>Assumptions!$D$80*(1+Assumptions!$D$104)^(CM$21)</f>
        <v>3378.487257792</v>
      </c>
      <c r="CN33" s="142">
        <f>Assumptions!$D$80*(1+Assumptions!$D$104)^(CN$21)</f>
        <v>3378.487257792</v>
      </c>
      <c r="CO33" s="342"/>
      <c r="CP33" s="142">
        <f>Assumptions!$D$80*(1+Assumptions!$D$104)^(CP$21)</f>
        <v>3378.487257792</v>
      </c>
      <c r="CQ33" s="142">
        <f>Assumptions!$D$80*(1+Assumptions!$D$104)^(CQ$21)</f>
        <v>3378.487257792</v>
      </c>
      <c r="CR33" s="142">
        <f>Assumptions!$D$80*(1+Assumptions!$D$104)^(CR$21)</f>
        <v>3446.0570029478395</v>
      </c>
      <c r="CS33" s="142">
        <f>Assumptions!$D$80*(1+Assumptions!$D$104)^(CS$21)</f>
        <v>3446.0570029478395</v>
      </c>
      <c r="CT33" s="142">
        <f>Assumptions!$D$80*(1+Assumptions!$D$104)^(CT$21)</f>
        <v>3446.0570029478395</v>
      </c>
      <c r="CU33" s="142">
        <f>Assumptions!$D$80*(1+Assumptions!$D$104)^(CU$21)</f>
        <v>3446.0570029478395</v>
      </c>
      <c r="CV33" s="142">
        <f>Assumptions!$D$80*(1+Assumptions!$D$104)^(CV$21)</f>
        <v>3446.0570029478395</v>
      </c>
      <c r="CW33" s="142">
        <f>Assumptions!$D$80*(1+Assumptions!$D$104)^(CW$21)</f>
        <v>3446.0570029478395</v>
      </c>
      <c r="CX33" s="142">
        <f>Assumptions!$D$80*(1+Assumptions!$D$104)^(CX$21)</f>
        <v>3446.0570029478395</v>
      </c>
      <c r="CY33" s="142">
        <f>Assumptions!$D$80*(1+Assumptions!$D$104)^(CY$21)</f>
        <v>3446.0570029478395</v>
      </c>
      <c r="CZ33" s="142">
        <f>Assumptions!$D$80*(1+Assumptions!$D$104)^(CZ$21)</f>
        <v>3446.0570029478395</v>
      </c>
      <c r="DA33" s="142">
        <f>Assumptions!$D$80*(1+Assumptions!$D$104)^(DA$21)</f>
        <v>3446.0570029478395</v>
      </c>
      <c r="DB33" s="342"/>
    </row>
    <row r="34" spans="2:106" s="28" customFormat="1" outlineLevel="1">
      <c r="B34" s="149" t="str">
        <f t="shared" ref="B34:B35" si="135">B22</f>
        <v>PaaS Phase</v>
      </c>
      <c r="C34" s="142">
        <f>Assumptions!$E$80*(1+Assumptions!$D$104)^(C$22)</f>
        <v>5000</v>
      </c>
      <c r="D34" s="142">
        <f>Assumptions!$E$80*(1+Assumptions!$D$104)^(D$22)</f>
        <v>5000</v>
      </c>
      <c r="E34" s="142">
        <f>Assumptions!$E$80*(1+Assumptions!$D$104)^(E$22)</f>
        <v>5000</v>
      </c>
      <c r="F34" s="142">
        <f>Assumptions!$E$80*(1+Assumptions!$D$104)^(F$22)</f>
        <v>5000</v>
      </c>
      <c r="G34" s="142">
        <f>Assumptions!$E$80*(1+Assumptions!$D$104)^(G$22)</f>
        <v>5000</v>
      </c>
      <c r="H34" s="142">
        <f>Assumptions!$E$80*(1+Assumptions!$D$104)^(H$22)</f>
        <v>5000</v>
      </c>
      <c r="I34" s="142">
        <f>Assumptions!$E$80*(1+Assumptions!$D$104)^(I$22)</f>
        <v>5000</v>
      </c>
      <c r="J34" s="142">
        <f>Assumptions!$E$80*(1+Assumptions!$D$104)^(J$22)</f>
        <v>5000</v>
      </c>
      <c r="K34" s="142">
        <f>Assumptions!$E$80*(1+Assumptions!$D$104)^(K$22)</f>
        <v>5000</v>
      </c>
      <c r="L34" s="142">
        <f>Assumptions!$E$80*(1+Assumptions!$D$104)^(L$22)</f>
        <v>5000</v>
      </c>
      <c r="M34" s="142">
        <f>Assumptions!$E$80*(1+Assumptions!$D$104)^(M$22)</f>
        <v>5000</v>
      </c>
      <c r="N34" s="142">
        <f>Assumptions!$E$80*(1+Assumptions!$D$104)^(N$22)</f>
        <v>5000</v>
      </c>
      <c r="O34" s="342"/>
      <c r="P34" s="142">
        <f>Assumptions!$E$80*(1+Assumptions!$D$104)^(P$22)</f>
        <v>5000</v>
      </c>
      <c r="Q34" s="142">
        <f>Assumptions!$E$80*(1+Assumptions!$D$104)^(Q$22)</f>
        <v>5000</v>
      </c>
      <c r="R34" s="142">
        <f>Assumptions!$E$80*(1+Assumptions!$D$104)^(R$22)</f>
        <v>5000</v>
      </c>
      <c r="S34" s="142">
        <f>Assumptions!$E$80*(1+Assumptions!$D$104)^(S$22)</f>
        <v>5000</v>
      </c>
      <c r="T34" s="142">
        <f>Assumptions!$E$80*(1+Assumptions!$D$104)^(T$22)</f>
        <v>5000</v>
      </c>
      <c r="U34" s="142">
        <f>Assumptions!$E$80*(1+Assumptions!$D$104)^(U$22)</f>
        <v>5000</v>
      </c>
      <c r="V34" s="142">
        <f>Assumptions!$E$80*(1+Assumptions!$D$104)^(V$22)</f>
        <v>5000</v>
      </c>
      <c r="W34" s="142">
        <f>Assumptions!$E$80*(1+Assumptions!$D$104)^(W$22)</f>
        <v>5000</v>
      </c>
      <c r="X34" s="142">
        <f>Assumptions!$E$80*(1+Assumptions!$D$104)^(X$22)</f>
        <v>5000</v>
      </c>
      <c r="Y34" s="142">
        <f>Assumptions!$E$80*(1+Assumptions!$D$104)^(Y$22)</f>
        <v>5000</v>
      </c>
      <c r="Z34" s="142">
        <f>Assumptions!$E$80*(1+Assumptions!$D$104)^(Z$22)</f>
        <v>5000</v>
      </c>
      <c r="AA34" s="142">
        <f>Assumptions!$E$80*(1+Assumptions!$D$104)^(AA$22)</f>
        <v>5000</v>
      </c>
      <c r="AB34" s="342"/>
      <c r="AC34" s="142">
        <f>Assumptions!$E$80*(1+Assumptions!$D$104)^(AC$22)</f>
        <v>5000</v>
      </c>
      <c r="AD34" s="142">
        <f>Assumptions!$E$80*(1+Assumptions!$D$104)^(AD$22)</f>
        <v>5000</v>
      </c>
      <c r="AE34" s="142">
        <f>Assumptions!$E$80*(1+Assumptions!$D$104)^(AE$22)</f>
        <v>5000</v>
      </c>
      <c r="AF34" s="142">
        <f>Assumptions!$E$80*(1+Assumptions!$D$104)^(AF$22)</f>
        <v>5000</v>
      </c>
      <c r="AG34" s="142">
        <f>Assumptions!$E$80*(1+Assumptions!$D$104)^(AG$22)</f>
        <v>5000</v>
      </c>
      <c r="AH34" s="142">
        <f>Assumptions!$E$80*(1+Assumptions!$D$104)^(AH$22)</f>
        <v>5000</v>
      </c>
      <c r="AI34" s="142">
        <f>Assumptions!$E$80*(1+Assumptions!$D$104)^(AI$22)</f>
        <v>5100</v>
      </c>
      <c r="AJ34" s="142">
        <f>Assumptions!$E$80*(1+Assumptions!$D$104)^(AJ$22)</f>
        <v>5100</v>
      </c>
      <c r="AK34" s="142">
        <f>Assumptions!$E$80*(1+Assumptions!$D$104)^(AK$22)</f>
        <v>5100</v>
      </c>
      <c r="AL34" s="142">
        <f>Assumptions!$E$80*(1+Assumptions!$D$104)^(AL$22)</f>
        <v>5100</v>
      </c>
      <c r="AM34" s="142">
        <f>Assumptions!$E$80*(1+Assumptions!$D$104)^(AM$22)</f>
        <v>5100</v>
      </c>
      <c r="AN34" s="142">
        <f>Assumptions!$E$80*(1+Assumptions!$D$104)^(AN$22)</f>
        <v>5100</v>
      </c>
      <c r="AO34" s="342"/>
      <c r="AP34" s="142">
        <f>Assumptions!$E$80*(1+Assumptions!$D$104)^(AP$22)</f>
        <v>5100</v>
      </c>
      <c r="AQ34" s="142">
        <f>Assumptions!$E$80*(1+Assumptions!$D$104)^(AQ$22)</f>
        <v>5100</v>
      </c>
      <c r="AR34" s="142">
        <f>Assumptions!$E$80*(1+Assumptions!$D$104)^(AR$22)</f>
        <v>5100</v>
      </c>
      <c r="AS34" s="142">
        <f>Assumptions!$E$80*(1+Assumptions!$D$104)^(AS$22)</f>
        <v>5100</v>
      </c>
      <c r="AT34" s="142">
        <f>Assumptions!$E$80*(1+Assumptions!$D$104)^(AT$22)</f>
        <v>5100</v>
      </c>
      <c r="AU34" s="142">
        <f>Assumptions!$E$80*(1+Assumptions!$D$104)^(AU$22)</f>
        <v>5100</v>
      </c>
      <c r="AV34" s="142">
        <f>Assumptions!$E$80*(1+Assumptions!$D$104)^(AV$22)</f>
        <v>5202</v>
      </c>
      <c r="AW34" s="142">
        <f>Assumptions!$E$80*(1+Assumptions!$D$104)^(AW$22)</f>
        <v>5202</v>
      </c>
      <c r="AX34" s="142">
        <f>Assumptions!$E$80*(1+Assumptions!$D$104)^(AX$22)</f>
        <v>5202</v>
      </c>
      <c r="AY34" s="142">
        <f>Assumptions!$E$80*(1+Assumptions!$D$104)^(AY$22)</f>
        <v>5202</v>
      </c>
      <c r="AZ34" s="142">
        <f>Assumptions!$E$80*(1+Assumptions!$D$104)^(AZ$22)</f>
        <v>5202</v>
      </c>
      <c r="BA34" s="142">
        <f>Assumptions!$E$80*(1+Assumptions!$D$104)^(BA$22)</f>
        <v>5202</v>
      </c>
      <c r="BB34" s="342"/>
      <c r="BC34" s="142">
        <f>Assumptions!$E$80*(1+Assumptions!$D$104)^(BC$22)</f>
        <v>5202</v>
      </c>
      <c r="BD34" s="142">
        <f>Assumptions!$E$80*(1+Assumptions!$D$104)^(BD$22)</f>
        <v>5202</v>
      </c>
      <c r="BE34" s="142">
        <f>Assumptions!$E$80*(1+Assumptions!$D$104)^(BE$22)</f>
        <v>5202</v>
      </c>
      <c r="BF34" s="142">
        <f>Assumptions!$E$80*(1+Assumptions!$D$104)^(BF$22)</f>
        <v>5202</v>
      </c>
      <c r="BG34" s="142">
        <f>Assumptions!$E$80*(1+Assumptions!$D$104)^(BG$22)</f>
        <v>5202</v>
      </c>
      <c r="BH34" s="142">
        <f>Assumptions!$E$80*(1+Assumptions!$D$104)^(BH$22)</f>
        <v>5202</v>
      </c>
      <c r="BI34" s="142">
        <f>Assumptions!$E$80*(1+Assumptions!$D$104)^(BI$22)</f>
        <v>5306.04</v>
      </c>
      <c r="BJ34" s="142">
        <f>Assumptions!$E$80*(1+Assumptions!$D$104)^(BJ$22)</f>
        <v>5306.04</v>
      </c>
      <c r="BK34" s="142">
        <f>Assumptions!$E$80*(1+Assumptions!$D$104)^(BK$22)</f>
        <v>5306.04</v>
      </c>
      <c r="BL34" s="142">
        <f>Assumptions!$E$80*(1+Assumptions!$D$104)^(BL$22)</f>
        <v>5306.04</v>
      </c>
      <c r="BM34" s="142">
        <f>Assumptions!$E$80*(1+Assumptions!$D$104)^(BM$22)</f>
        <v>5306.04</v>
      </c>
      <c r="BN34" s="142">
        <f>Assumptions!$E$80*(1+Assumptions!$D$104)^(BN$22)</f>
        <v>5306.04</v>
      </c>
      <c r="BO34" s="342"/>
      <c r="BP34" s="142">
        <f>Assumptions!$E$80*(1+Assumptions!$D$104)^(BP$22)</f>
        <v>5306.04</v>
      </c>
      <c r="BQ34" s="142">
        <f>Assumptions!$E$80*(1+Assumptions!$D$104)^(BQ$22)</f>
        <v>5306.04</v>
      </c>
      <c r="BR34" s="142">
        <f>Assumptions!$E$80*(1+Assumptions!$D$104)^(BR$22)</f>
        <v>5306.04</v>
      </c>
      <c r="BS34" s="142">
        <f>Assumptions!$E$80*(1+Assumptions!$D$104)^(BS$22)</f>
        <v>5306.04</v>
      </c>
      <c r="BT34" s="142">
        <f>Assumptions!$E$80*(1+Assumptions!$D$104)^(BT$22)</f>
        <v>5306.04</v>
      </c>
      <c r="BU34" s="142">
        <f>Assumptions!$E$80*(1+Assumptions!$D$104)^(BU$22)</f>
        <v>5306.04</v>
      </c>
      <c r="BV34" s="142">
        <f>Assumptions!$E$80*(1+Assumptions!$D$104)^(BV$22)</f>
        <v>5412.1607999999997</v>
      </c>
      <c r="BW34" s="142">
        <f>Assumptions!$E$80*(1+Assumptions!$D$104)^(BW$22)</f>
        <v>5412.1607999999997</v>
      </c>
      <c r="BX34" s="142">
        <f>Assumptions!$E$80*(1+Assumptions!$D$104)^(BX$22)</f>
        <v>5412.1607999999997</v>
      </c>
      <c r="BY34" s="142">
        <f>Assumptions!$E$80*(1+Assumptions!$D$104)^(BY$22)</f>
        <v>5412.1607999999997</v>
      </c>
      <c r="BZ34" s="142">
        <f>Assumptions!$E$80*(1+Assumptions!$D$104)^(BZ$22)</f>
        <v>5412.1607999999997</v>
      </c>
      <c r="CA34" s="142">
        <f>Assumptions!$E$80*(1+Assumptions!$D$104)^(CA$22)</f>
        <v>5412.1607999999997</v>
      </c>
      <c r="CB34" s="342"/>
      <c r="CC34" s="142">
        <f>Assumptions!$E$80*(1+Assumptions!$D$104)^(CC$22)</f>
        <v>5412.1607999999997</v>
      </c>
      <c r="CD34" s="142">
        <f>Assumptions!$E$80*(1+Assumptions!$D$104)^(CD$22)</f>
        <v>5412.1607999999997</v>
      </c>
      <c r="CE34" s="142">
        <f>Assumptions!$E$80*(1+Assumptions!$D$104)^(CE$22)</f>
        <v>5412.1607999999997</v>
      </c>
      <c r="CF34" s="142">
        <f>Assumptions!$E$80*(1+Assumptions!$D$104)^(CF$22)</f>
        <v>5412.1607999999997</v>
      </c>
      <c r="CG34" s="142">
        <f>Assumptions!$E$80*(1+Assumptions!$D$104)^(CG$22)</f>
        <v>5412.1607999999997</v>
      </c>
      <c r="CH34" s="142">
        <f>Assumptions!$E$80*(1+Assumptions!$D$104)^(CH$22)</f>
        <v>5412.1607999999997</v>
      </c>
      <c r="CI34" s="142">
        <f>Assumptions!$E$80*(1+Assumptions!$D$104)^(CI$22)</f>
        <v>5520.4040160000004</v>
      </c>
      <c r="CJ34" s="142">
        <f>Assumptions!$E$80*(1+Assumptions!$D$104)^(CJ$22)</f>
        <v>5520.4040160000004</v>
      </c>
      <c r="CK34" s="142">
        <f>Assumptions!$E$80*(1+Assumptions!$D$104)^(CK$22)</f>
        <v>5520.4040160000004</v>
      </c>
      <c r="CL34" s="142">
        <f>Assumptions!$E$80*(1+Assumptions!$D$104)^(CL$22)</f>
        <v>5520.4040160000004</v>
      </c>
      <c r="CM34" s="142">
        <f>Assumptions!$E$80*(1+Assumptions!$D$104)^(CM$22)</f>
        <v>5520.4040160000004</v>
      </c>
      <c r="CN34" s="142">
        <f>Assumptions!$E$80*(1+Assumptions!$D$104)^(CN$22)</f>
        <v>5520.4040160000004</v>
      </c>
      <c r="CO34" s="342"/>
      <c r="CP34" s="142">
        <f>Assumptions!$E$80*(1+Assumptions!$D$104)^(CP$22)</f>
        <v>5520.4040160000004</v>
      </c>
      <c r="CQ34" s="142">
        <f>Assumptions!$E$80*(1+Assumptions!$D$104)^(CQ$22)</f>
        <v>5520.4040160000004</v>
      </c>
      <c r="CR34" s="142">
        <f>Assumptions!$E$80*(1+Assumptions!$D$104)^(CR$22)</f>
        <v>5520.4040160000004</v>
      </c>
      <c r="CS34" s="142">
        <f>Assumptions!$E$80*(1+Assumptions!$D$104)^(CS$22)</f>
        <v>5520.4040160000004</v>
      </c>
      <c r="CT34" s="142">
        <f>Assumptions!$E$80*(1+Assumptions!$D$104)^(CT$22)</f>
        <v>5520.4040160000004</v>
      </c>
      <c r="CU34" s="142">
        <f>Assumptions!$E$80*(1+Assumptions!$D$104)^(CU$22)</f>
        <v>5520.4040160000004</v>
      </c>
      <c r="CV34" s="142">
        <f>Assumptions!$E$80*(1+Assumptions!$D$104)^(CV$22)</f>
        <v>5630.8120963199999</v>
      </c>
      <c r="CW34" s="142">
        <f>Assumptions!$E$80*(1+Assumptions!$D$104)^(CW$22)</f>
        <v>5630.8120963199999</v>
      </c>
      <c r="CX34" s="142">
        <f>Assumptions!$E$80*(1+Assumptions!$D$104)^(CX$22)</f>
        <v>5630.8120963199999</v>
      </c>
      <c r="CY34" s="142">
        <f>Assumptions!$E$80*(1+Assumptions!$D$104)^(CY$22)</f>
        <v>5630.8120963199999</v>
      </c>
      <c r="CZ34" s="142">
        <f>Assumptions!$E$80*(1+Assumptions!$D$104)^(CZ$22)</f>
        <v>5630.8120963199999</v>
      </c>
      <c r="DA34" s="142">
        <f>Assumptions!$E$80*(1+Assumptions!$D$104)^(DA$22)</f>
        <v>5630.8120963199999</v>
      </c>
      <c r="DB34" s="342"/>
    </row>
    <row r="35" spans="2:106" s="28" customFormat="1" outlineLevel="1">
      <c r="B35" s="149" t="str">
        <f t="shared" si="135"/>
        <v>Baas Phase</v>
      </c>
      <c r="C35" s="142">
        <f>Assumptions!$F$80*(1+Assumptions!$D$104)^(C$23)</f>
        <v>10000</v>
      </c>
      <c r="D35" s="142">
        <f>Assumptions!$F$80*(1+Assumptions!$D$104)^(D$23)</f>
        <v>10000</v>
      </c>
      <c r="E35" s="142">
        <f>Assumptions!$F$80*(1+Assumptions!$D$104)^(E$23)</f>
        <v>10000</v>
      </c>
      <c r="F35" s="142">
        <f>Assumptions!$F$80*(1+Assumptions!$D$104)^(F$23)</f>
        <v>10000</v>
      </c>
      <c r="G35" s="142">
        <f>Assumptions!$F$80*(1+Assumptions!$D$104)^(G$23)</f>
        <v>10000</v>
      </c>
      <c r="H35" s="142">
        <f>Assumptions!$F$80*(1+Assumptions!$D$104)^(H$23)</f>
        <v>10000</v>
      </c>
      <c r="I35" s="142">
        <f>Assumptions!$F$80*(1+Assumptions!$D$104)^(I$23)</f>
        <v>10000</v>
      </c>
      <c r="J35" s="142">
        <f>Assumptions!$F$80*(1+Assumptions!$D$104)^(J$23)</f>
        <v>10000</v>
      </c>
      <c r="K35" s="142">
        <f>Assumptions!$F$80*(1+Assumptions!$D$104)^(K$23)</f>
        <v>10000</v>
      </c>
      <c r="L35" s="142">
        <f>Assumptions!$F$80*(1+Assumptions!$D$104)^(L$23)</f>
        <v>10000</v>
      </c>
      <c r="M35" s="142">
        <f>Assumptions!$F$80*(1+Assumptions!$D$104)^(M$23)</f>
        <v>10000</v>
      </c>
      <c r="N35" s="142">
        <f>Assumptions!$F$80*(1+Assumptions!$D$104)^(N$23)</f>
        <v>10000</v>
      </c>
      <c r="O35" s="342"/>
      <c r="P35" s="142">
        <f>Assumptions!$F$80*(1+Assumptions!$D$104)^(P$23)</f>
        <v>10000</v>
      </c>
      <c r="Q35" s="142">
        <f>Assumptions!$F$80*(1+Assumptions!$D$104)^(Q$23)</f>
        <v>10000</v>
      </c>
      <c r="R35" s="142">
        <f>Assumptions!$F$80*(1+Assumptions!$D$104)^(R$23)</f>
        <v>10000</v>
      </c>
      <c r="S35" s="142">
        <f>Assumptions!$F$80*(1+Assumptions!$D$104)^(S$23)</f>
        <v>10000</v>
      </c>
      <c r="T35" s="142">
        <f>Assumptions!$F$80*(1+Assumptions!$D$104)^(T$23)</f>
        <v>10000</v>
      </c>
      <c r="U35" s="142">
        <f>Assumptions!$F$80*(1+Assumptions!$D$104)^(U$23)</f>
        <v>10000</v>
      </c>
      <c r="V35" s="142">
        <f>Assumptions!$F$80*(1+Assumptions!$D$104)^(V$23)</f>
        <v>10000</v>
      </c>
      <c r="W35" s="142">
        <f>Assumptions!$F$80*(1+Assumptions!$D$104)^(W$23)</f>
        <v>10000</v>
      </c>
      <c r="X35" s="142">
        <f>Assumptions!$F$80*(1+Assumptions!$D$104)^(X$23)</f>
        <v>10000</v>
      </c>
      <c r="Y35" s="142">
        <f>Assumptions!$F$80*(1+Assumptions!$D$104)^(Y$23)</f>
        <v>10000</v>
      </c>
      <c r="Z35" s="142">
        <f>Assumptions!$F$80*(1+Assumptions!$D$104)^(Z$23)</f>
        <v>10000</v>
      </c>
      <c r="AA35" s="142">
        <f>Assumptions!$F$80*(1+Assumptions!$D$104)^(AA$23)</f>
        <v>10000</v>
      </c>
      <c r="AB35" s="342"/>
      <c r="AC35" s="142">
        <f>Assumptions!$F$80*(1+Assumptions!$D$104)^(AC$23)</f>
        <v>10000</v>
      </c>
      <c r="AD35" s="142">
        <f>Assumptions!$F$80*(1+Assumptions!$D$104)^(AD$23)</f>
        <v>10000</v>
      </c>
      <c r="AE35" s="142">
        <f>Assumptions!$F$80*(1+Assumptions!$D$104)^(AE$23)</f>
        <v>10000</v>
      </c>
      <c r="AF35" s="142">
        <f>Assumptions!$F$80*(1+Assumptions!$D$104)^(AF$23)</f>
        <v>10000</v>
      </c>
      <c r="AG35" s="142">
        <f>Assumptions!$F$80*(1+Assumptions!$D$104)^(AG$23)</f>
        <v>10000</v>
      </c>
      <c r="AH35" s="142">
        <f>Assumptions!$F$80*(1+Assumptions!$D$104)^(AH$23)</f>
        <v>10000</v>
      </c>
      <c r="AI35" s="142">
        <f>Assumptions!$F$80*(1+Assumptions!$D$104)^(AI$23)</f>
        <v>10000</v>
      </c>
      <c r="AJ35" s="142">
        <f>Assumptions!$F$80*(1+Assumptions!$D$104)^(AJ$23)</f>
        <v>10000</v>
      </c>
      <c r="AK35" s="142">
        <f>Assumptions!$F$80*(1+Assumptions!$D$104)^(AK$23)</f>
        <v>10000</v>
      </c>
      <c r="AL35" s="142">
        <f>Assumptions!$F$80*(1+Assumptions!$D$104)^(AL$23)</f>
        <v>10000</v>
      </c>
      <c r="AM35" s="142">
        <f>Assumptions!$F$80*(1+Assumptions!$D$104)^(AM$23)</f>
        <v>10000</v>
      </c>
      <c r="AN35" s="142">
        <f>Assumptions!$F$80*(1+Assumptions!$D$104)^(AN$23)</f>
        <v>10000</v>
      </c>
      <c r="AO35" s="342"/>
      <c r="AP35" s="142">
        <f>Assumptions!$F$80*(1+Assumptions!$D$104)^(AP$23)</f>
        <v>10000</v>
      </c>
      <c r="AQ35" s="142">
        <f>Assumptions!$F$80*(1+Assumptions!$D$104)^(AQ$23)</f>
        <v>10000</v>
      </c>
      <c r="AR35" s="142">
        <f>Assumptions!$F$80*(1+Assumptions!$D$104)^(AR$23)</f>
        <v>10000</v>
      </c>
      <c r="AS35" s="142">
        <f>Assumptions!$F$80*(1+Assumptions!$D$104)^(AS$23)</f>
        <v>10000</v>
      </c>
      <c r="AT35" s="142">
        <f>Assumptions!$F$80*(1+Assumptions!$D$104)^(AT$23)</f>
        <v>10000</v>
      </c>
      <c r="AU35" s="142">
        <f>Assumptions!$F$80*(1+Assumptions!$D$104)^(AU$23)</f>
        <v>10000</v>
      </c>
      <c r="AV35" s="142">
        <f>Assumptions!$F$80*(1+Assumptions!$D$104)^(AV$23)</f>
        <v>10000</v>
      </c>
      <c r="AW35" s="142">
        <f>Assumptions!$F$80*(1+Assumptions!$D$104)^(AW$23)</f>
        <v>10000</v>
      </c>
      <c r="AX35" s="142">
        <f>Assumptions!$F$80*(1+Assumptions!$D$104)^(AX$23)</f>
        <v>10000</v>
      </c>
      <c r="AY35" s="142">
        <f>Assumptions!$F$80*(1+Assumptions!$D$104)^(AY$23)</f>
        <v>10000</v>
      </c>
      <c r="AZ35" s="142">
        <f>Assumptions!$F$80*(1+Assumptions!$D$104)^(AZ$23)</f>
        <v>10000</v>
      </c>
      <c r="BA35" s="142">
        <f>Assumptions!$F$80*(1+Assumptions!$D$104)^(BA$23)</f>
        <v>10000</v>
      </c>
      <c r="BB35" s="342"/>
      <c r="BC35" s="142">
        <f>Assumptions!$F$80*(1+Assumptions!$D$104)^(BC$23)</f>
        <v>10000</v>
      </c>
      <c r="BD35" s="142">
        <f>Assumptions!$F$80*(1+Assumptions!$D$104)^(BD$23)</f>
        <v>10000</v>
      </c>
      <c r="BE35" s="142">
        <f>Assumptions!$F$80*(1+Assumptions!$D$104)^(BE$23)</f>
        <v>10000</v>
      </c>
      <c r="BF35" s="142">
        <f>Assumptions!$F$80*(1+Assumptions!$D$104)^(BF$23)</f>
        <v>10000</v>
      </c>
      <c r="BG35" s="142">
        <f>Assumptions!$F$80*(1+Assumptions!$D$104)^(BG$23)</f>
        <v>10000</v>
      </c>
      <c r="BH35" s="142">
        <f>Assumptions!$F$80*(1+Assumptions!$D$104)^(BH$23)</f>
        <v>10000</v>
      </c>
      <c r="BI35" s="142">
        <f>Assumptions!$F$80*(1+Assumptions!$D$104)^(BI$23)</f>
        <v>10000</v>
      </c>
      <c r="BJ35" s="142">
        <f>Assumptions!$F$80*(1+Assumptions!$D$104)^(BJ$23)</f>
        <v>10000</v>
      </c>
      <c r="BK35" s="142">
        <f>Assumptions!$F$80*(1+Assumptions!$D$104)^(BK$23)</f>
        <v>10000</v>
      </c>
      <c r="BL35" s="142">
        <f>Assumptions!$F$80*(1+Assumptions!$D$104)^(BL$23)</f>
        <v>10000</v>
      </c>
      <c r="BM35" s="142">
        <f>Assumptions!$F$80*(1+Assumptions!$D$104)^(BM$23)</f>
        <v>10000</v>
      </c>
      <c r="BN35" s="142">
        <f>Assumptions!$F$80*(1+Assumptions!$D$104)^(BN$23)</f>
        <v>10000</v>
      </c>
      <c r="BO35" s="342"/>
      <c r="BP35" s="142">
        <f>Assumptions!$F$80*(1+Assumptions!$D$104)^(BP$23)</f>
        <v>10200</v>
      </c>
      <c r="BQ35" s="142">
        <f>Assumptions!$F$80*(1+Assumptions!$D$104)^(BQ$23)</f>
        <v>10200</v>
      </c>
      <c r="BR35" s="142">
        <f>Assumptions!$F$80*(1+Assumptions!$D$104)^(BR$23)</f>
        <v>10200</v>
      </c>
      <c r="BS35" s="142">
        <f>Assumptions!$F$80*(1+Assumptions!$D$104)^(BS$23)</f>
        <v>10200</v>
      </c>
      <c r="BT35" s="142">
        <f>Assumptions!$F$80*(1+Assumptions!$D$104)^(BT$23)</f>
        <v>10200</v>
      </c>
      <c r="BU35" s="142">
        <f>Assumptions!$F$80*(1+Assumptions!$D$104)^(BU$23)</f>
        <v>10200</v>
      </c>
      <c r="BV35" s="142">
        <f>Assumptions!$F$80*(1+Assumptions!$D$104)^(BV$23)</f>
        <v>10200</v>
      </c>
      <c r="BW35" s="142">
        <f>Assumptions!$F$80*(1+Assumptions!$D$104)^(BW$23)</f>
        <v>10200</v>
      </c>
      <c r="BX35" s="142">
        <f>Assumptions!$F$80*(1+Assumptions!$D$104)^(BX$23)</f>
        <v>10200</v>
      </c>
      <c r="BY35" s="142">
        <f>Assumptions!$F$80*(1+Assumptions!$D$104)^(BY$23)</f>
        <v>10200</v>
      </c>
      <c r="BZ35" s="142">
        <f>Assumptions!$F$80*(1+Assumptions!$D$104)^(BZ$23)</f>
        <v>10200</v>
      </c>
      <c r="CA35" s="142">
        <f>Assumptions!$F$80*(1+Assumptions!$D$104)^(CA$23)</f>
        <v>10200</v>
      </c>
      <c r="CB35" s="342"/>
      <c r="CC35" s="142">
        <f>Assumptions!$F$80*(1+Assumptions!$D$104)^(CC$23)</f>
        <v>10404</v>
      </c>
      <c r="CD35" s="142">
        <f>Assumptions!$F$80*(1+Assumptions!$D$104)^(CD$23)</f>
        <v>10404</v>
      </c>
      <c r="CE35" s="142">
        <f>Assumptions!$F$80*(1+Assumptions!$D$104)^(CE$23)</f>
        <v>10404</v>
      </c>
      <c r="CF35" s="142">
        <f>Assumptions!$F$80*(1+Assumptions!$D$104)^(CF$23)</f>
        <v>10404</v>
      </c>
      <c r="CG35" s="142">
        <f>Assumptions!$F$80*(1+Assumptions!$D$104)^(CG$23)</f>
        <v>10404</v>
      </c>
      <c r="CH35" s="142">
        <f>Assumptions!$F$80*(1+Assumptions!$D$104)^(CH$23)</f>
        <v>10404</v>
      </c>
      <c r="CI35" s="142">
        <f>Assumptions!$F$80*(1+Assumptions!$D$104)^(CI$23)</f>
        <v>10404</v>
      </c>
      <c r="CJ35" s="142">
        <f>Assumptions!$F$80*(1+Assumptions!$D$104)^(CJ$23)</f>
        <v>10404</v>
      </c>
      <c r="CK35" s="142">
        <f>Assumptions!$F$80*(1+Assumptions!$D$104)^(CK$23)</f>
        <v>10404</v>
      </c>
      <c r="CL35" s="142">
        <f>Assumptions!$F$80*(1+Assumptions!$D$104)^(CL$23)</f>
        <v>10404</v>
      </c>
      <c r="CM35" s="142">
        <f>Assumptions!$F$80*(1+Assumptions!$D$104)^(CM$23)</f>
        <v>10404</v>
      </c>
      <c r="CN35" s="142">
        <f>Assumptions!$F$80*(1+Assumptions!$D$104)^(CN$23)</f>
        <v>10404</v>
      </c>
      <c r="CO35" s="342"/>
      <c r="CP35" s="142">
        <f>Assumptions!$F$80*(1+Assumptions!$D$104)^(CP$23)</f>
        <v>10612.08</v>
      </c>
      <c r="CQ35" s="142">
        <f>Assumptions!$F$80*(1+Assumptions!$D$104)^(CQ$23)</f>
        <v>10612.08</v>
      </c>
      <c r="CR35" s="142">
        <f>Assumptions!$F$80*(1+Assumptions!$D$104)^(CR$23)</f>
        <v>10612.08</v>
      </c>
      <c r="CS35" s="142">
        <f>Assumptions!$F$80*(1+Assumptions!$D$104)^(CS$23)</f>
        <v>10612.08</v>
      </c>
      <c r="CT35" s="142">
        <f>Assumptions!$F$80*(1+Assumptions!$D$104)^(CT$23)</f>
        <v>10612.08</v>
      </c>
      <c r="CU35" s="142">
        <f>Assumptions!$F$80*(1+Assumptions!$D$104)^(CU$23)</f>
        <v>10612.08</v>
      </c>
      <c r="CV35" s="142">
        <f>Assumptions!$F$80*(1+Assumptions!$D$104)^(CV$23)</f>
        <v>10612.08</v>
      </c>
      <c r="CW35" s="142">
        <f>Assumptions!$F$80*(1+Assumptions!$D$104)^(CW$23)</f>
        <v>10612.08</v>
      </c>
      <c r="CX35" s="142">
        <f>Assumptions!$F$80*(1+Assumptions!$D$104)^(CX$23)</f>
        <v>10612.08</v>
      </c>
      <c r="CY35" s="142">
        <f>Assumptions!$F$80*(1+Assumptions!$D$104)^(CY$23)</f>
        <v>10612.08</v>
      </c>
      <c r="CZ35" s="142">
        <f>Assumptions!$F$80*(1+Assumptions!$D$104)^(CZ$23)</f>
        <v>10612.08</v>
      </c>
      <c r="DA35" s="142">
        <f>Assumptions!$F$80*(1+Assumptions!$D$104)^(DA$23)</f>
        <v>10612.08</v>
      </c>
      <c r="DB35" s="342"/>
    </row>
    <row r="36" spans="2:106" s="28" customFormat="1" outlineLevel="1">
      <c r="B36" s="151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55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55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55"/>
      <c r="AP36" s="143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  <c r="BA36" s="143"/>
      <c r="BB36" s="155"/>
      <c r="BC36" s="143"/>
      <c r="BD36" s="143"/>
      <c r="BE36" s="143"/>
      <c r="BF36" s="143"/>
      <c r="BG36" s="143"/>
      <c r="BH36" s="143"/>
      <c r="BI36" s="143"/>
      <c r="BJ36" s="143"/>
      <c r="BK36" s="143"/>
      <c r="BL36" s="143"/>
      <c r="BM36" s="143"/>
      <c r="BN36" s="143"/>
      <c r="BO36" s="155"/>
      <c r="BP36" s="143"/>
      <c r="BQ36" s="143"/>
      <c r="BR36" s="143"/>
      <c r="BS36" s="143"/>
      <c r="BT36" s="143"/>
      <c r="BU36" s="143"/>
      <c r="BV36" s="143"/>
      <c r="BW36" s="143"/>
      <c r="BX36" s="143"/>
      <c r="BY36" s="143"/>
      <c r="BZ36" s="143"/>
      <c r="CA36" s="143"/>
      <c r="CB36" s="155"/>
      <c r="CC36" s="143"/>
      <c r="CD36" s="143"/>
      <c r="CE36" s="143"/>
      <c r="CF36" s="143"/>
      <c r="CG36" s="143"/>
      <c r="CH36" s="143"/>
      <c r="CI36" s="143"/>
      <c r="CJ36" s="143"/>
      <c r="CK36" s="143"/>
      <c r="CL36" s="143"/>
      <c r="CM36" s="143"/>
      <c r="CN36" s="143"/>
      <c r="CO36" s="155"/>
      <c r="CP36" s="143"/>
      <c r="CQ36" s="143"/>
      <c r="CR36" s="143"/>
      <c r="CS36" s="143"/>
      <c r="CT36" s="143"/>
      <c r="CU36" s="143"/>
      <c r="CV36" s="143"/>
      <c r="CW36" s="143"/>
      <c r="CX36" s="143"/>
      <c r="CY36" s="143"/>
      <c r="CZ36" s="143"/>
      <c r="DA36" s="143"/>
      <c r="DB36" s="155"/>
    </row>
    <row r="37" spans="2:106" outlineLevel="1"/>
    <row r="38" spans="2:106" s="28" customFormat="1" outlineLevel="1">
      <c r="B38" s="212" t="str">
        <f>Assumptions!B81</f>
        <v>Professional fees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7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7"/>
      <c r="AC38" s="388"/>
      <c r="AD38" s="388"/>
      <c r="AE38" s="388"/>
      <c r="AF38" s="388"/>
      <c r="AG38" s="388"/>
      <c r="AH38" s="388"/>
      <c r="AI38" s="388"/>
      <c r="AJ38" s="388"/>
      <c r="AK38" s="388"/>
      <c r="AL38" s="388"/>
      <c r="AM38" s="388"/>
      <c r="AN38" s="388"/>
      <c r="AO38" s="387"/>
      <c r="AP38" s="388"/>
      <c r="AQ38" s="388"/>
      <c r="AR38" s="388"/>
      <c r="AS38" s="388"/>
      <c r="AT38" s="388"/>
      <c r="AU38" s="388"/>
      <c r="AV38" s="388"/>
      <c r="AW38" s="388"/>
      <c r="AX38" s="388"/>
      <c r="AY38" s="388"/>
      <c r="AZ38" s="388"/>
      <c r="BA38" s="388"/>
      <c r="BB38" s="387"/>
      <c r="BC38" s="388"/>
      <c r="BD38" s="388"/>
      <c r="BE38" s="388"/>
      <c r="BF38" s="388"/>
      <c r="BG38" s="388"/>
      <c r="BH38" s="388"/>
      <c r="BI38" s="388"/>
      <c r="BJ38" s="388"/>
      <c r="BK38" s="388"/>
      <c r="BL38" s="388"/>
      <c r="BM38" s="388"/>
      <c r="BN38" s="388"/>
      <c r="BO38" s="387"/>
      <c r="BP38" s="388"/>
      <c r="BQ38" s="388"/>
      <c r="BR38" s="388"/>
      <c r="BS38" s="388"/>
      <c r="BT38" s="388"/>
      <c r="BU38" s="388"/>
      <c r="BV38" s="388"/>
      <c r="BW38" s="388"/>
      <c r="BX38" s="388"/>
      <c r="BY38" s="388"/>
      <c r="BZ38" s="388"/>
      <c r="CA38" s="388"/>
      <c r="CB38" s="387"/>
      <c r="CC38" s="388"/>
      <c r="CD38" s="388"/>
      <c r="CE38" s="388"/>
      <c r="CF38" s="388"/>
      <c r="CG38" s="388"/>
      <c r="CH38" s="388"/>
      <c r="CI38" s="388"/>
      <c r="CJ38" s="388"/>
      <c r="CK38" s="388"/>
      <c r="CL38" s="388"/>
      <c r="CM38" s="388"/>
      <c r="CN38" s="388"/>
      <c r="CO38" s="387"/>
      <c r="CP38" s="388"/>
      <c r="CQ38" s="388"/>
      <c r="CR38" s="388"/>
      <c r="CS38" s="388"/>
      <c r="CT38" s="388"/>
      <c r="CU38" s="388"/>
      <c r="CV38" s="388"/>
      <c r="CW38" s="388"/>
      <c r="CX38" s="388"/>
      <c r="CY38" s="388"/>
      <c r="CZ38" s="388"/>
      <c r="DA38" s="388"/>
      <c r="DB38" s="387"/>
    </row>
    <row r="39" spans="2:106" s="28" customFormat="1" outlineLevel="1">
      <c r="B39" s="149" t="str">
        <f>B33</f>
        <v>SaaS Phase</v>
      </c>
      <c r="C39" s="142">
        <f>Assumptions!$D$81*(1+Assumptions!$D$104)^(C$21)</f>
        <v>2000</v>
      </c>
      <c r="D39" s="142">
        <f>Assumptions!$D$81*(1+Assumptions!$D$104)^(D$21)</f>
        <v>2000</v>
      </c>
      <c r="E39" s="142">
        <f>Assumptions!$D$81*(1+Assumptions!$D$104)^(E$21)</f>
        <v>2000</v>
      </c>
      <c r="F39" s="142">
        <f>Assumptions!$D$81*(1+Assumptions!$D$104)^(F$21)</f>
        <v>2000</v>
      </c>
      <c r="G39" s="142">
        <f>Assumptions!$D$81*(1+Assumptions!$D$104)^(G$21)</f>
        <v>2000</v>
      </c>
      <c r="H39" s="142">
        <f>Assumptions!$D$81*(1+Assumptions!$D$104)^(H$21)</f>
        <v>2000</v>
      </c>
      <c r="I39" s="142">
        <f>Assumptions!$D$81*(1+Assumptions!$D$104)^(I$21)</f>
        <v>2000</v>
      </c>
      <c r="J39" s="142">
        <f>Assumptions!$D$81*(1+Assumptions!$D$104)^(J$21)</f>
        <v>2000</v>
      </c>
      <c r="K39" s="142">
        <f>Assumptions!$D$81*(1+Assumptions!$D$104)^(K$21)</f>
        <v>2000</v>
      </c>
      <c r="L39" s="142">
        <f>Assumptions!$D$81*(1+Assumptions!$D$104)^(L$21)</f>
        <v>2000</v>
      </c>
      <c r="M39" s="142">
        <f>Assumptions!$D$81*(1+Assumptions!$D$104)^(M$21)</f>
        <v>2000</v>
      </c>
      <c r="N39" s="142">
        <f>Assumptions!$D$81*(1+Assumptions!$D$104)^(N$21)</f>
        <v>2000</v>
      </c>
      <c r="O39" s="342"/>
      <c r="P39" s="142">
        <f>Assumptions!$D$81*(1+Assumptions!$D$104)^(P$21)</f>
        <v>2000</v>
      </c>
      <c r="Q39" s="142">
        <f>Assumptions!$D$81*(1+Assumptions!$D$104)^(Q$21)</f>
        <v>2000</v>
      </c>
      <c r="R39" s="142">
        <f>Assumptions!$D$81*(1+Assumptions!$D$104)^(R$21)</f>
        <v>2040</v>
      </c>
      <c r="S39" s="142">
        <f>Assumptions!$D$81*(1+Assumptions!$D$104)^(S$21)</f>
        <v>2040</v>
      </c>
      <c r="T39" s="142">
        <f>Assumptions!$D$81*(1+Assumptions!$D$104)^(T$21)</f>
        <v>2040</v>
      </c>
      <c r="U39" s="142">
        <f>Assumptions!$D$81*(1+Assumptions!$D$104)^(U$21)</f>
        <v>2040</v>
      </c>
      <c r="V39" s="142">
        <f>Assumptions!$D$81*(1+Assumptions!$D$104)^(V$21)</f>
        <v>2040</v>
      </c>
      <c r="W39" s="142">
        <f>Assumptions!$D$81*(1+Assumptions!$D$104)^(W$21)</f>
        <v>2040</v>
      </c>
      <c r="X39" s="142">
        <f>Assumptions!$D$81*(1+Assumptions!$D$104)^(X$21)</f>
        <v>2040</v>
      </c>
      <c r="Y39" s="142">
        <f>Assumptions!$D$81*(1+Assumptions!$D$104)^(Y$21)</f>
        <v>2040</v>
      </c>
      <c r="Z39" s="142">
        <f>Assumptions!$D$81*(1+Assumptions!$D$104)^(Z$21)</f>
        <v>2040</v>
      </c>
      <c r="AA39" s="142">
        <f>Assumptions!$D$81*(1+Assumptions!$D$104)^(AA$21)</f>
        <v>2040</v>
      </c>
      <c r="AB39" s="342"/>
      <c r="AC39" s="142">
        <f>Assumptions!$D$81*(1+Assumptions!$D$104)^(AC$21)</f>
        <v>2040</v>
      </c>
      <c r="AD39" s="142">
        <f>Assumptions!$D$81*(1+Assumptions!$D$104)^(AD$21)</f>
        <v>2040</v>
      </c>
      <c r="AE39" s="142">
        <f>Assumptions!$D$81*(1+Assumptions!$D$104)^(AE$21)</f>
        <v>2080.8000000000002</v>
      </c>
      <c r="AF39" s="142">
        <f>Assumptions!$D$81*(1+Assumptions!$D$104)^(AF$21)</f>
        <v>2080.8000000000002</v>
      </c>
      <c r="AG39" s="142">
        <f>Assumptions!$D$81*(1+Assumptions!$D$104)^(AG$21)</f>
        <v>2080.8000000000002</v>
      </c>
      <c r="AH39" s="142">
        <f>Assumptions!$D$81*(1+Assumptions!$D$104)^(AH$21)</f>
        <v>2080.8000000000002</v>
      </c>
      <c r="AI39" s="142">
        <f>Assumptions!$D$81*(1+Assumptions!$D$104)^(AI$21)</f>
        <v>2080.8000000000002</v>
      </c>
      <c r="AJ39" s="142">
        <f>Assumptions!$D$81*(1+Assumptions!$D$104)^(AJ$21)</f>
        <v>2080.8000000000002</v>
      </c>
      <c r="AK39" s="142">
        <f>Assumptions!$D$81*(1+Assumptions!$D$104)^(AK$21)</f>
        <v>2080.8000000000002</v>
      </c>
      <c r="AL39" s="142">
        <f>Assumptions!$D$81*(1+Assumptions!$D$104)^(AL$21)</f>
        <v>2080.8000000000002</v>
      </c>
      <c r="AM39" s="142">
        <f>Assumptions!$D$81*(1+Assumptions!$D$104)^(AM$21)</f>
        <v>2080.8000000000002</v>
      </c>
      <c r="AN39" s="142">
        <f>Assumptions!$D$81*(1+Assumptions!$D$104)^(AN$21)</f>
        <v>2080.8000000000002</v>
      </c>
      <c r="AO39" s="342"/>
      <c r="AP39" s="142">
        <f>Assumptions!$D$81*(1+Assumptions!$D$104)^(AP$21)</f>
        <v>2080.8000000000002</v>
      </c>
      <c r="AQ39" s="142">
        <f>Assumptions!$D$81*(1+Assumptions!$D$104)^(AQ$21)</f>
        <v>2080.8000000000002</v>
      </c>
      <c r="AR39" s="142">
        <f>Assumptions!$D$81*(1+Assumptions!$D$104)^(AR$21)</f>
        <v>2122.4159999999997</v>
      </c>
      <c r="AS39" s="142">
        <f>Assumptions!$D$81*(1+Assumptions!$D$104)^(AS$21)</f>
        <v>2122.4159999999997</v>
      </c>
      <c r="AT39" s="142">
        <f>Assumptions!$D$81*(1+Assumptions!$D$104)^(AT$21)</f>
        <v>2122.4159999999997</v>
      </c>
      <c r="AU39" s="142">
        <f>Assumptions!$D$81*(1+Assumptions!$D$104)^(AU$21)</f>
        <v>2122.4159999999997</v>
      </c>
      <c r="AV39" s="142">
        <f>Assumptions!$D$81*(1+Assumptions!$D$104)^(AV$21)</f>
        <v>2122.4159999999997</v>
      </c>
      <c r="AW39" s="142">
        <f>Assumptions!$D$81*(1+Assumptions!$D$104)^(AW$21)</f>
        <v>2122.4159999999997</v>
      </c>
      <c r="AX39" s="142">
        <f>Assumptions!$D$81*(1+Assumptions!$D$104)^(AX$21)</f>
        <v>2122.4159999999997</v>
      </c>
      <c r="AY39" s="142">
        <f>Assumptions!$D$81*(1+Assumptions!$D$104)^(AY$21)</f>
        <v>2122.4159999999997</v>
      </c>
      <c r="AZ39" s="142">
        <f>Assumptions!$D$81*(1+Assumptions!$D$104)^(AZ$21)</f>
        <v>2122.4159999999997</v>
      </c>
      <c r="BA39" s="142">
        <f>Assumptions!$D$81*(1+Assumptions!$D$104)^(BA$21)</f>
        <v>2122.4159999999997</v>
      </c>
      <c r="BB39" s="342"/>
      <c r="BC39" s="142">
        <f>Assumptions!$D$81*(1+Assumptions!$D$104)^(BC$21)</f>
        <v>2122.4159999999997</v>
      </c>
      <c r="BD39" s="142">
        <f>Assumptions!$D$81*(1+Assumptions!$D$104)^(BD$21)</f>
        <v>2122.4159999999997</v>
      </c>
      <c r="BE39" s="142">
        <f>Assumptions!$D$81*(1+Assumptions!$D$104)^(BE$21)</f>
        <v>2164.8643200000001</v>
      </c>
      <c r="BF39" s="142">
        <f>Assumptions!$D$81*(1+Assumptions!$D$104)^(BF$21)</f>
        <v>2164.8643200000001</v>
      </c>
      <c r="BG39" s="142">
        <f>Assumptions!$D$81*(1+Assumptions!$D$104)^(BG$21)</f>
        <v>2164.8643200000001</v>
      </c>
      <c r="BH39" s="142">
        <f>Assumptions!$D$81*(1+Assumptions!$D$104)^(BH$21)</f>
        <v>2164.8643200000001</v>
      </c>
      <c r="BI39" s="142">
        <f>Assumptions!$D$81*(1+Assumptions!$D$104)^(BI$21)</f>
        <v>2164.8643200000001</v>
      </c>
      <c r="BJ39" s="142">
        <f>Assumptions!$D$81*(1+Assumptions!$D$104)^(BJ$21)</f>
        <v>2164.8643200000001</v>
      </c>
      <c r="BK39" s="142">
        <f>Assumptions!$D$81*(1+Assumptions!$D$104)^(BK$21)</f>
        <v>2164.8643200000001</v>
      </c>
      <c r="BL39" s="142">
        <f>Assumptions!$D$81*(1+Assumptions!$D$104)^(BL$21)</f>
        <v>2164.8643200000001</v>
      </c>
      <c r="BM39" s="142">
        <f>Assumptions!$D$81*(1+Assumptions!$D$104)^(BM$21)</f>
        <v>2164.8643200000001</v>
      </c>
      <c r="BN39" s="142">
        <f>Assumptions!$D$81*(1+Assumptions!$D$104)^(BN$21)</f>
        <v>2164.8643200000001</v>
      </c>
      <c r="BO39" s="342"/>
      <c r="BP39" s="142">
        <f>Assumptions!$D$81*(1+Assumptions!$D$104)^(BP$21)</f>
        <v>2164.8643200000001</v>
      </c>
      <c r="BQ39" s="142">
        <f>Assumptions!$D$81*(1+Assumptions!$D$104)^(BQ$21)</f>
        <v>2164.8643200000001</v>
      </c>
      <c r="BR39" s="142">
        <f>Assumptions!$D$81*(1+Assumptions!$D$104)^(BR$21)</f>
        <v>2208.1616064</v>
      </c>
      <c r="BS39" s="142">
        <f>Assumptions!$D$81*(1+Assumptions!$D$104)^(BS$21)</f>
        <v>2208.1616064</v>
      </c>
      <c r="BT39" s="142">
        <f>Assumptions!$D$81*(1+Assumptions!$D$104)^(BT$21)</f>
        <v>2208.1616064</v>
      </c>
      <c r="BU39" s="142">
        <f>Assumptions!$D$81*(1+Assumptions!$D$104)^(BU$21)</f>
        <v>2208.1616064</v>
      </c>
      <c r="BV39" s="142">
        <f>Assumptions!$D$81*(1+Assumptions!$D$104)^(BV$21)</f>
        <v>2208.1616064</v>
      </c>
      <c r="BW39" s="142">
        <f>Assumptions!$D$81*(1+Assumptions!$D$104)^(BW$21)</f>
        <v>2208.1616064</v>
      </c>
      <c r="BX39" s="142">
        <f>Assumptions!$D$81*(1+Assumptions!$D$104)^(BX$21)</f>
        <v>2208.1616064</v>
      </c>
      <c r="BY39" s="142">
        <f>Assumptions!$D$81*(1+Assumptions!$D$104)^(BY$21)</f>
        <v>2208.1616064</v>
      </c>
      <c r="BZ39" s="142">
        <f>Assumptions!$D$81*(1+Assumptions!$D$104)^(BZ$21)</f>
        <v>2208.1616064</v>
      </c>
      <c r="CA39" s="142">
        <f>Assumptions!$D$81*(1+Assumptions!$D$104)^(CA$21)</f>
        <v>2208.1616064</v>
      </c>
      <c r="CB39" s="342"/>
      <c r="CC39" s="142">
        <f>Assumptions!$D$81*(1+Assumptions!$D$104)^(CC$21)</f>
        <v>2208.1616064</v>
      </c>
      <c r="CD39" s="142">
        <f>Assumptions!$D$81*(1+Assumptions!$D$104)^(CD$21)</f>
        <v>2208.1616064</v>
      </c>
      <c r="CE39" s="142">
        <f>Assumptions!$D$81*(1+Assumptions!$D$104)^(CE$21)</f>
        <v>2252.3248385280003</v>
      </c>
      <c r="CF39" s="142">
        <f>Assumptions!$D$81*(1+Assumptions!$D$104)^(CF$21)</f>
        <v>2252.3248385280003</v>
      </c>
      <c r="CG39" s="142">
        <f>Assumptions!$D$81*(1+Assumptions!$D$104)^(CG$21)</f>
        <v>2252.3248385280003</v>
      </c>
      <c r="CH39" s="142">
        <f>Assumptions!$D$81*(1+Assumptions!$D$104)^(CH$21)</f>
        <v>2252.3248385280003</v>
      </c>
      <c r="CI39" s="142">
        <f>Assumptions!$D$81*(1+Assumptions!$D$104)^(CI$21)</f>
        <v>2252.3248385280003</v>
      </c>
      <c r="CJ39" s="142">
        <f>Assumptions!$D$81*(1+Assumptions!$D$104)^(CJ$21)</f>
        <v>2252.3248385280003</v>
      </c>
      <c r="CK39" s="142">
        <f>Assumptions!$D$81*(1+Assumptions!$D$104)^(CK$21)</f>
        <v>2252.3248385280003</v>
      </c>
      <c r="CL39" s="142">
        <f>Assumptions!$D$81*(1+Assumptions!$D$104)^(CL$21)</f>
        <v>2252.3248385280003</v>
      </c>
      <c r="CM39" s="142">
        <f>Assumptions!$D$81*(1+Assumptions!$D$104)^(CM$21)</f>
        <v>2252.3248385280003</v>
      </c>
      <c r="CN39" s="142">
        <f>Assumptions!$D$81*(1+Assumptions!$D$104)^(CN$21)</f>
        <v>2252.3248385280003</v>
      </c>
      <c r="CO39" s="342"/>
      <c r="CP39" s="142">
        <f>Assumptions!$D$81*(1+Assumptions!$D$104)^(CP$21)</f>
        <v>2252.3248385280003</v>
      </c>
      <c r="CQ39" s="142">
        <f>Assumptions!$D$81*(1+Assumptions!$D$104)^(CQ$21)</f>
        <v>2252.3248385280003</v>
      </c>
      <c r="CR39" s="142">
        <f>Assumptions!$D$81*(1+Assumptions!$D$104)^(CR$21)</f>
        <v>2297.3713352985596</v>
      </c>
      <c r="CS39" s="142">
        <f>Assumptions!$D$81*(1+Assumptions!$D$104)^(CS$21)</f>
        <v>2297.3713352985596</v>
      </c>
      <c r="CT39" s="142">
        <f>Assumptions!$D$81*(1+Assumptions!$D$104)^(CT$21)</f>
        <v>2297.3713352985596</v>
      </c>
      <c r="CU39" s="142">
        <f>Assumptions!$D$81*(1+Assumptions!$D$104)^(CU$21)</f>
        <v>2297.3713352985596</v>
      </c>
      <c r="CV39" s="142">
        <f>Assumptions!$D$81*(1+Assumptions!$D$104)^(CV$21)</f>
        <v>2297.3713352985596</v>
      </c>
      <c r="CW39" s="142">
        <f>Assumptions!$D$81*(1+Assumptions!$D$104)^(CW$21)</f>
        <v>2297.3713352985596</v>
      </c>
      <c r="CX39" s="142">
        <f>Assumptions!$D$81*(1+Assumptions!$D$104)^(CX$21)</f>
        <v>2297.3713352985596</v>
      </c>
      <c r="CY39" s="142">
        <f>Assumptions!$D$81*(1+Assumptions!$D$104)^(CY$21)</f>
        <v>2297.3713352985596</v>
      </c>
      <c r="CZ39" s="142">
        <f>Assumptions!$D$81*(1+Assumptions!$D$104)^(CZ$21)</f>
        <v>2297.3713352985596</v>
      </c>
      <c r="DA39" s="142">
        <f>Assumptions!$D$81*(1+Assumptions!$D$104)^(DA$21)</f>
        <v>2297.3713352985596</v>
      </c>
      <c r="DB39" s="342"/>
    </row>
    <row r="40" spans="2:106" s="28" customFormat="1" outlineLevel="1">
      <c r="B40" s="149" t="str">
        <f t="shared" ref="B40:B41" si="136">B34</f>
        <v>PaaS Phase</v>
      </c>
      <c r="C40" s="142">
        <f>Assumptions!$E$81*(1+Assumptions!$D$104)^(C$22)</f>
        <v>4000</v>
      </c>
      <c r="D40" s="142">
        <f>Assumptions!$E$81*(1+Assumptions!$D$104)^(D$22)</f>
        <v>4000</v>
      </c>
      <c r="E40" s="142">
        <f>Assumptions!$E$81*(1+Assumptions!$D$104)^(E$22)</f>
        <v>4000</v>
      </c>
      <c r="F40" s="142">
        <f>Assumptions!$E$81*(1+Assumptions!$D$104)^(F$22)</f>
        <v>4000</v>
      </c>
      <c r="G40" s="142">
        <f>Assumptions!$E$81*(1+Assumptions!$D$104)^(G$22)</f>
        <v>4000</v>
      </c>
      <c r="H40" s="142">
        <f>Assumptions!$E$81*(1+Assumptions!$D$104)^(H$22)</f>
        <v>4000</v>
      </c>
      <c r="I40" s="142">
        <f>Assumptions!$E$81*(1+Assumptions!$D$104)^(I$22)</f>
        <v>4000</v>
      </c>
      <c r="J40" s="142">
        <f>Assumptions!$E$81*(1+Assumptions!$D$104)^(J$22)</f>
        <v>4000</v>
      </c>
      <c r="K40" s="142">
        <f>Assumptions!$E$81*(1+Assumptions!$D$104)^(K$22)</f>
        <v>4000</v>
      </c>
      <c r="L40" s="142">
        <f>Assumptions!$E$81*(1+Assumptions!$D$104)^(L$22)</f>
        <v>4000</v>
      </c>
      <c r="M40" s="142">
        <f>Assumptions!$E$81*(1+Assumptions!$D$104)^(M$22)</f>
        <v>4000</v>
      </c>
      <c r="N40" s="142">
        <f>Assumptions!$E$81*(1+Assumptions!$D$104)^(N$22)</f>
        <v>4000</v>
      </c>
      <c r="O40" s="342"/>
      <c r="P40" s="142">
        <f>Assumptions!$E$81*(1+Assumptions!$D$104)^(P$22)</f>
        <v>4000</v>
      </c>
      <c r="Q40" s="142">
        <f>Assumptions!$E$81*(1+Assumptions!$D$104)^(Q$22)</f>
        <v>4000</v>
      </c>
      <c r="R40" s="142">
        <f>Assumptions!$E$81*(1+Assumptions!$D$104)^(R$22)</f>
        <v>4000</v>
      </c>
      <c r="S40" s="142">
        <f>Assumptions!$E$81*(1+Assumptions!$D$104)^(S$22)</f>
        <v>4000</v>
      </c>
      <c r="T40" s="142">
        <f>Assumptions!$E$81*(1+Assumptions!$D$104)^(T$22)</f>
        <v>4000</v>
      </c>
      <c r="U40" s="142">
        <f>Assumptions!$E$81*(1+Assumptions!$D$104)^(U$22)</f>
        <v>4000</v>
      </c>
      <c r="V40" s="142">
        <f>Assumptions!$E$81*(1+Assumptions!$D$104)^(V$22)</f>
        <v>4000</v>
      </c>
      <c r="W40" s="142">
        <f>Assumptions!$E$81*(1+Assumptions!$D$104)^(W$22)</f>
        <v>4000</v>
      </c>
      <c r="X40" s="142">
        <f>Assumptions!$E$81*(1+Assumptions!$D$104)^(X$22)</f>
        <v>4000</v>
      </c>
      <c r="Y40" s="142">
        <f>Assumptions!$E$81*(1+Assumptions!$D$104)^(Y$22)</f>
        <v>4000</v>
      </c>
      <c r="Z40" s="142">
        <f>Assumptions!$E$81*(1+Assumptions!$D$104)^(Z$22)</f>
        <v>4000</v>
      </c>
      <c r="AA40" s="142">
        <f>Assumptions!$E$81*(1+Assumptions!$D$104)^(AA$22)</f>
        <v>4000</v>
      </c>
      <c r="AB40" s="342"/>
      <c r="AC40" s="142">
        <f>Assumptions!$E$81*(1+Assumptions!$D$104)^(AC$22)</f>
        <v>4000</v>
      </c>
      <c r="AD40" s="142">
        <f>Assumptions!$E$81*(1+Assumptions!$D$104)^(AD$22)</f>
        <v>4000</v>
      </c>
      <c r="AE40" s="142">
        <f>Assumptions!$E$81*(1+Assumptions!$D$104)^(AE$22)</f>
        <v>4000</v>
      </c>
      <c r="AF40" s="142">
        <f>Assumptions!$E$81*(1+Assumptions!$D$104)^(AF$22)</f>
        <v>4000</v>
      </c>
      <c r="AG40" s="142">
        <f>Assumptions!$E$81*(1+Assumptions!$D$104)^(AG$22)</f>
        <v>4000</v>
      </c>
      <c r="AH40" s="142">
        <f>Assumptions!$E$81*(1+Assumptions!$D$104)^(AH$22)</f>
        <v>4000</v>
      </c>
      <c r="AI40" s="142">
        <f>Assumptions!$E$81*(1+Assumptions!$D$104)^(AI$22)</f>
        <v>4080</v>
      </c>
      <c r="AJ40" s="142">
        <f>Assumptions!$E$81*(1+Assumptions!$D$104)^(AJ$22)</f>
        <v>4080</v>
      </c>
      <c r="AK40" s="142">
        <f>Assumptions!$E$81*(1+Assumptions!$D$104)^(AK$22)</f>
        <v>4080</v>
      </c>
      <c r="AL40" s="142">
        <f>Assumptions!$E$81*(1+Assumptions!$D$104)^(AL$22)</f>
        <v>4080</v>
      </c>
      <c r="AM40" s="142">
        <f>Assumptions!$E$81*(1+Assumptions!$D$104)^(AM$22)</f>
        <v>4080</v>
      </c>
      <c r="AN40" s="142">
        <f>Assumptions!$E$81*(1+Assumptions!$D$104)^(AN$22)</f>
        <v>4080</v>
      </c>
      <c r="AO40" s="342"/>
      <c r="AP40" s="142">
        <f>Assumptions!$E$81*(1+Assumptions!$D$104)^(AP$22)</f>
        <v>4080</v>
      </c>
      <c r="AQ40" s="142">
        <f>Assumptions!$E$81*(1+Assumptions!$D$104)^(AQ$22)</f>
        <v>4080</v>
      </c>
      <c r="AR40" s="142">
        <f>Assumptions!$E$81*(1+Assumptions!$D$104)^(AR$22)</f>
        <v>4080</v>
      </c>
      <c r="AS40" s="142">
        <f>Assumptions!$E$81*(1+Assumptions!$D$104)^(AS$22)</f>
        <v>4080</v>
      </c>
      <c r="AT40" s="142">
        <f>Assumptions!$E$81*(1+Assumptions!$D$104)^(AT$22)</f>
        <v>4080</v>
      </c>
      <c r="AU40" s="142">
        <f>Assumptions!$E$81*(1+Assumptions!$D$104)^(AU$22)</f>
        <v>4080</v>
      </c>
      <c r="AV40" s="142">
        <f>Assumptions!$E$81*(1+Assumptions!$D$104)^(AV$22)</f>
        <v>4161.6000000000004</v>
      </c>
      <c r="AW40" s="142">
        <f>Assumptions!$E$81*(1+Assumptions!$D$104)^(AW$22)</f>
        <v>4161.6000000000004</v>
      </c>
      <c r="AX40" s="142">
        <f>Assumptions!$E$81*(1+Assumptions!$D$104)^(AX$22)</f>
        <v>4161.6000000000004</v>
      </c>
      <c r="AY40" s="142">
        <f>Assumptions!$E$81*(1+Assumptions!$D$104)^(AY$22)</f>
        <v>4161.6000000000004</v>
      </c>
      <c r="AZ40" s="142">
        <f>Assumptions!$E$81*(1+Assumptions!$D$104)^(AZ$22)</f>
        <v>4161.6000000000004</v>
      </c>
      <c r="BA40" s="142">
        <f>Assumptions!$E$81*(1+Assumptions!$D$104)^(BA$22)</f>
        <v>4161.6000000000004</v>
      </c>
      <c r="BB40" s="342"/>
      <c r="BC40" s="142">
        <f>Assumptions!$E$81*(1+Assumptions!$D$104)^(BC$22)</f>
        <v>4161.6000000000004</v>
      </c>
      <c r="BD40" s="142">
        <f>Assumptions!$E$81*(1+Assumptions!$D$104)^(BD$22)</f>
        <v>4161.6000000000004</v>
      </c>
      <c r="BE40" s="142">
        <f>Assumptions!$E$81*(1+Assumptions!$D$104)^(BE$22)</f>
        <v>4161.6000000000004</v>
      </c>
      <c r="BF40" s="142">
        <f>Assumptions!$E$81*(1+Assumptions!$D$104)^(BF$22)</f>
        <v>4161.6000000000004</v>
      </c>
      <c r="BG40" s="142">
        <f>Assumptions!$E$81*(1+Assumptions!$D$104)^(BG$22)</f>
        <v>4161.6000000000004</v>
      </c>
      <c r="BH40" s="142">
        <f>Assumptions!$E$81*(1+Assumptions!$D$104)^(BH$22)</f>
        <v>4161.6000000000004</v>
      </c>
      <c r="BI40" s="142">
        <f>Assumptions!$E$81*(1+Assumptions!$D$104)^(BI$22)</f>
        <v>4244.8319999999994</v>
      </c>
      <c r="BJ40" s="142">
        <f>Assumptions!$E$81*(1+Assumptions!$D$104)^(BJ$22)</f>
        <v>4244.8319999999994</v>
      </c>
      <c r="BK40" s="142">
        <f>Assumptions!$E$81*(1+Assumptions!$D$104)^(BK$22)</f>
        <v>4244.8319999999994</v>
      </c>
      <c r="BL40" s="142">
        <f>Assumptions!$E$81*(1+Assumptions!$D$104)^(BL$22)</f>
        <v>4244.8319999999994</v>
      </c>
      <c r="BM40" s="142">
        <f>Assumptions!$E$81*(1+Assumptions!$D$104)^(BM$22)</f>
        <v>4244.8319999999994</v>
      </c>
      <c r="BN40" s="142">
        <f>Assumptions!$E$81*(1+Assumptions!$D$104)^(BN$22)</f>
        <v>4244.8319999999994</v>
      </c>
      <c r="BO40" s="342"/>
      <c r="BP40" s="142">
        <f>Assumptions!$E$81*(1+Assumptions!$D$104)^(BP$22)</f>
        <v>4244.8319999999994</v>
      </c>
      <c r="BQ40" s="142">
        <f>Assumptions!$E$81*(1+Assumptions!$D$104)^(BQ$22)</f>
        <v>4244.8319999999994</v>
      </c>
      <c r="BR40" s="142">
        <f>Assumptions!$E$81*(1+Assumptions!$D$104)^(BR$22)</f>
        <v>4244.8319999999994</v>
      </c>
      <c r="BS40" s="142">
        <f>Assumptions!$E$81*(1+Assumptions!$D$104)^(BS$22)</f>
        <v>4244.8319999999994</v>
      </c>
      <c r="BT40" s="142">
        <f>Assumptions!$E$81*(1+Assumptions!$D$104)^(BT$22)</f>
        <v>4244.8319999999994</v>
      </c>
      <c r="BU40" s="142">
        <f>Assumptions!$E$81*(1+Assumptions!$D$104)^(BU$22)</f>
        <v>4244.8319999999994</v>
      </c>
      <c r="BV40" s="142">
        <f>Assumptions!$E$81*(1+Assumptions!$D$104)^(BV$22)</f>
        <v>4329.7286400000003</v>
      </c>
      <c r="BW40" s="142">
        <f>Assumptions!$E$81*(1+Assumptions!$D$104)^(BW$22)</f>
        <v>4329.7286400000003</v>
      </c>
      <c r="BX40" s="142">
        <f>Assumptions!$E$81*(1+Assumptions!$D$104)^(BX$22)</f>
        <v>4329.7286400000003</v>
      </c>
      <c r="BY40" s="142">
        <f>Assumptions!$E$81*(1+Assumptions!$D$104)^(BY$22)</f>
        <v>4329.7286400000003</v>
      </c>
      <c r="BZ40" s="142">
        <f>Assumptions!$E$81*(1+Assumptions!$D$104)^(BZ$22)</f>
        <v>4329.7286400000003</v>
      </c>
      <c r="CA40" s="142">
        <f>Assumptions!$E$81*(1+Assumptions!$D$104)^(CA$22)</f>
        <v>4329.7286400000003</v>
      </c>
      <c r="CB40" s="342"/>
      <c r="CC40" s="142">
        <f>Assumptions!$E$81*(1+Assumptions!$D$104)^(CC$22)</f>
        <v>4329.7286400000003</v>
      </c>
      <c r="CD40" s="142">
        <f>Assumptions!$E$81*(1+Assumptions!$D$104)^(CD$22)</f>
        <v>4329.7286400000003</v>
      </c>
      <c r="CE40" s="142">
        <f>Assumptions!$E$81*(1+Assumptions!$D$104)^(CE$22)</f>
        <v>4329.7286400000003</v>
      </c>
      <c r="CF40" s="142">
        <f>Assumptions!$E$81*(1+Assumptions!$D$104)^(CF$22)</f>
        <v>4329.7286400000003</v>
      </c>
      <c r="CG40" s="142">
        <f>Assumptions!$E$81*(1+Assumptions!$D$104)^(CG$22)</f>
        <v>4329.7286400000003</v>
      </c>
      <c r="CH40" s="142">
        <f>Assumptions!$E$81*(1+Assumptions!$D$104)^(CH$22)</f>
        <v>4329.7286400000003</v>
      </c>
      <c r="CI40" s="142">
        <f>Assumptions!$E$81*(1+Assumptions!$D$104)^(CI$22)</f>
        <v>4416.3232128</v>
      </c>
      <c r="CJ40" s="142">
        <f>Assumptions!$E$81*(1+Assumptions!$D$104)^(CJ$22)</f>
        <v>4416.3232128</v>
      </c>
      <c r="CK40" s="142">
        <f>Assumptions!$E$81*(1+Assumptions!$D$104)^(CK$22)</f>
        <v>4416.3232128</v>
      </c>
      <c r="CL40" s="142">
        <f>Assumptions!$E$81*(1+Assumptions!$D$104)^(CL$22)</f>
        <v>4416.3232128</v>
      </c>
      <c r="CM40" s="142">
        <f>Assumptions!$E$81*(1+Assumptions!$D$104)^(CM$22)</f>
        <v>4416.3232128</v>
      </c>
      <c r="CN40" s="142">
        <f>Assumptions!$E$81*(1+Assumptions!$D$104)^(CN$22)</f>
        <v>4416.3232128</v>
      </c>
      <c r="CO40" s="342"/>
      <c r="CP40" s="142">
        <f>Assumptions!$E$81*(1+Assumptions!$D$104)^(CP$22)</f>
        <v>4416.3232128</v>
      </c>
      <c r="CQ40" s="142">
        <f>Assumptions!$E$81*(1+Assumptions!$D$104)^(CQ$22)</f>
        <v>4416.3232128</v>
      </c>
      <c r="CR40" s="142">
        <f>Assumptions!$E$81*(1+Assumptions!$D$104)^(CR$22)</f>
        <v>4416.3232128</v>
      </c>
      <c r="CS40" s="142">
        <f>Assumptions!$E$81*(1+Assumptions!$D$104)^(CS$22)</f>
        <v>4416.3232128</v>
      </c>
      <c r="CT40" s="142">
        <f>Assumptions!$E$81*(1+Assumptions!$D$104)^(CT$22)</f>
        <v>4416.3232128</v>
      </c>
      <c r="CU40" s="142">
        <f>Assumptions!$E$81*(1+Assumptions!$D$104)^(CU$22)</f>
        <v>4416.3232128</v>
      </c>
      <c r="CV40" s="142">
        <f>Assumptions!$E$81*(1+Assumptions!$D$104)^(CV$22)</f>
        <v>4504.6496770560007</v>
      </c>
      <c r="CW40" s="142">
        <f>Assumptions!$E$81*(1+Assumptions!$D$104)^(CW$22)</f>
        <v>4504.6496770560007</v>
      </c>
      <c r="CX40" s="142">
        <f>Assumptions!$E$81*(1+Assumptions!$D$104)^(CX$22)</f>
        <v>4504.6496770560007</v>
      </c>
      <c r="CY40" s="142">
        <f>Assumptions!$E$81*(1+Assumptions!$D$104)^(CY$22)</f>
        <v>4504.6496770560007</v>
      </c>
      <c r="CZ40" s="142">
        <f>Assumptions!$E$81*(1+Assumptions!$D$104)^(CZ$22)</f>
        <v>4504.6496770560007</v>
      </c>
      <c r="DA40" s="142">
        <f>Assumptions!$E$81*(1+Assumptions!$D$104)^(DA$22)</f>
        <v>4504.6496770560007</v>
      </c>
      <c r="DB40" s="342"/>
    </row>
    <row r="41" spans="2:106" s="28" customFormat="1" outlineLevel="1">
      <c r="B41" s="149" t="str">
        <f t="shared" si="136"/>
        <v>Baas Phase</v>
      </c>
      <c r="C41" s="142">
        <f>Assumptions!$F$81*(1+Assumptions!$D$104)^(C$23)</f>
        <v>6000</v>
      </c>
      <c r="D41" s="142">
        <f>Assumptions!$F$81*(1+Assumptions!$D$104)^(D$23)</f>
        <v>6000</v>
      </c>
      <c r="E41" s="142">
        <f>Assumptions!$F$81*(1+Assumptions!$D$104)^(E$23)</f>
        <v>6000</v>
      </c>
      <c r="F41" s="142">
        <f>Assumptions!$F$81*(1+Assumptions!$D$104)^(F$23)</f>
        <v>6000</v>
      </c>
      <c r="G41" s="142">
        <f>Assumptions!$F$81*(1+Assumptions!$D$104)^(G$23)</f>
        <v>6000</v>
      </c>
      <c r="H41" s="142">
        <f>Assumptions!$F$81*(1+Assumptions!$D$104)^(H$23)</f>
        <v>6000</v>
      </c>
      <c r="I41" s="142">
        <f>Assumptions!$F$81*(1+Assumptions!$D$104)^(I$23)</f>
        <v>6000</v>
      </c>
      <c r="J41" s="142">
        <f>Assumptions!$F$81*(1+Assumptions!$D$104)^(J$23)</f>
        <v>6000</v>
      </c>
      <c r="K41" s="142">
        <f>Assumptions!$F$81*(1+Assumptions!$D$104)^(K$23)</f>
        <v>6000</v>
      </c>
      <c r="L41" s="142">
        <f>Assumptions!$F$81*(1+Assumptions!$D$104)^(L$23)</f>
        <v>6000</v>
      </c>
      <c r="M41" s="142">
        <f>Assumptions!$F$81*(1+Assumptions!$D$104)^(M$23)</f>
        <v>6000</v>
      </c>
      <c r="N41" s="142">
        <f>Assumptions!$F$81*(1+Assumptions!$D$104)^(N$23)</f>
        <v>6000</v>
      </c>
      <c r="O41" s="342"/>
      <c r="P41" s="142">
        <f>Assumptions!$F$81*(1+Assumptions!$D$104)^(P$23)</f>
        <v>6000</v>
      </c>
      <c r="Q41" s="142">
        <f>Assumptions!$F$81*(1+Assumptions!$D$104)^(Q$23)</f>
        <v>6000</v>
      </c>
      <c r="R41" s="142">
        <f>Assumptions!$F$81*(1+Assumptions!$D$104)^(R$23)</f>
        <v>6000</v>
      </c>
      <c r="S41" s="142">
        <f>Assumptions!$F$81*(1+Assumptions!$D$104)^(S$23)</f>
        <v>6000</v>
      </c>
      <c r="T41" s="142">
        <f>Assumptions!$F$81*(1+Assumptions!$D$104)^(T$23)</f>
        <v>6000</v>
      </c>
      <c r="U41" s="142">
        <f>Assumptions!$F$81*(1+Assumptions!$D$104)^(U$23)</f>
        <v>6000</v>
      </c>
      <c r="V41" s="142">
        <f>Assumptions!$F$81*(1+Assumptions!$D$104)^(V$23)</f>
        <v>6000</v>
      </c>
      <c r="W41" s="142">
        <f>Assumptions!$F$81*(1+Assumptions!$D$104)^(W$23)</f>
        <v>6000</v>
      </c>
      <c r="X41" s="142">
        <f>Assumptions!$F$81*(1+Assumptions!$D$104)^(X$23)</f>
        <v>6000</v>
      </c>
      <c r="Y41" s="142">
        <f>Assumptions!$F$81*(1+Assumptions!$D$104)^(Y$23)</f>
        <v>6000</v>
      </c>
      <c r="Z41" s="142">
        <f>Assumptions!$F$81*(1+Assumptions!$D$104)^(Z$23)</f>
        <v>6000</v>
      </c>
      <c r="AA41" s="142">
        <f>Assumptions!$F$81*(1+Assumptions!$D$104)^(AA$23)</f>
        <v>6000</v>
      </c>
      <c r="AB41" s="342"/>
      <c r="AC41" s="142">
        <f>Assumptions!$F$81*(1+Assumptions!$D$104)^(AC$23)</f>
        <v>6000</v>
      </c>
      <c r="AD41" s="142">
        <f>Assumptions!$F$81*(1+Assumptions!$D$104)^(AD$23)</f>
        <v>6000</v>
      </c>
      <c r="AE41" s="142">
        <f>Assumptions!$F$81*(1+Assumptions!$D$104)^(AE$23)</f>
        <v>6000</v>
      </c>
      <c r="AF41" s="142">
        <f>Assumptions!$F$81*(1+Assumptions!$D$104)^(AF$23)</f>
        <v>6000</v>
      </c>
      <c r="AG41" s="142">
        <f>Assumptions!$F$81*(1+Assumptions!$D$104)^(AG$23)</f>
        <v>6000</v>
      </c>
      <c r="AH41" s="142">
        <f>Assumptions!$F$81*(1+Assumptions!$D$104)^(AH$23)</f>
        <v>6000</v>
      </c>
      <c r="AI41" s="142">
        <f>Assumptions!$F$81*(1+Assumptions!$D$104)^(AI$23)</f>
        <v>6000</v>
      </c>
      <c r="AJ41" s="142">
        <f>Assumptions!$F$81*(1+Assumptions!$D$104)^(AJ$23)</f>
        <v>6000</v>
      </c>
      <c r="AK41" s="142">
        <f>Assumptions!$F$81*(1+Assumptions!$D$104)^(AK$23)</f>
        <v>6000</v>
      </c>
      <c r="AL41" s="142">
        <f>Assumptions!$F$81*(1+Assumptions!$D$104)^(AL$23)</f>
        <v>6000</v>
      </c>
      <c r="AM41" s="142">
        <f>Assumptions!$F$81*(1+Assumptions!$D$104)^(AM$23)</f>
        <v>6000</v>
      </c>
      <c r="AN41" s="142">
        <f>Assumptions!$F$81*(1+Assumptions!$D$104)^(AN$23)</f>
        <v>6000</v>
      </c>
      <c r="AO41" s="342"/>
      <c r="AP41" s="142">
        <f>Assumptions!$F$81*(1+Assumptions!$D$104)^(AP$23)</f>
        <v>6000</v>
      </c>
      <c r="AQ41" s="142">
        <f>Assumptions!$F$81*(1+Assumptions!$D$104)^(AQ$23)</f>
        <v>6000</v>
      </c>
      <c r="AR41" s="142">
        <f>Assumptions!$F$81*(1+Assumptions!$D$104)^(AR$23)</f>
        <v>6000</v>
      </c>
      <c r="AS41" s="142">
        <f>Assumptions!$F$81*(1+Assumptions!$D$104)^(AS$23)</f>
        <v>6000</v>
      </c>
      <c r="AT41" s="142">
        <f>Assumptions!$F$81*(1+Assumptions!$D$104)^(AT$23)</f>
        <v>6000</v>
      </c>
      <c r="AU41" s="142">
        <f>Assumptions!$F$81*(1+Assumptions!$D$104)^(AU$23)</f>
        <v>6000</v>
      </c>
      <c r="AV41" s="142">
        <f>Assumptions!$F$81*(1+Assumptions!$D$104)^(AV$23)</f>
        <v>6000</v>
      </c>
      <c r="AW41" s="142">
        <f>Assumptions!$F$81*(1+Assumptions!$D$104)^(AW$23)</f>
        <v>6000</v>
      </c>
      <c r="AX41" s="142">
        <f>Assumptions!$F$81*(1+Assumptions!$D$104)^(AX$23)</f>
        <v>6000</v>
      </c>
      <c r="AY41" s="142">
        <f>Assumptions!$F$81*(1+Assumptions!$D$104)^(AY$23)</f>
        <v>6000</v>
      </c>
      <c r="AZ41" s="142">
        <f>Assumptions!$F$81*(1+Assumptions!$D$104)^(AZ$23)</f>
        <v>6000</v>
      </c>
      <c r="BA41" s="142">
        <f>Assumptions!$F$81*(1+Assumptions!$D$104)^(BA$23)</f>
        <v>6000</v>
      </c>
      <c r="BB41" s="342"/>
      <c r="BC41" s="142">
        <f>Assumptions!$F$81*(1+Assumptions!$D$104)^(BC$23)</f>
        <v>6000</v>
      </c>
      <c r="BD41" s="142">
        <f>Assumptions!$F$81*(1+Assumptions!$D$104)^(BD$23)</f>
        <v>6000</v>
      </c>
      <c r="BE41" s="142">
        <f>Assumptions!$F$81*(1+Assumptions!$D$104)^(BE$23)</f>
        <v>6000</v>
      </c>
      <c r="BF41" s="142">
        <f>Assumptions!$F$81*(1+Assumptions!$D$104)^(BF$23)</f>
        <v>6000</v>
      </c>
      <c r="BG41" s="142">
        <f>Assumptions!$F$81*(1+Assumptions!$D$104)^(BG$23)</f>
        <v>6000</v>
      </c>
      <c r="BH41" s="142">
        <f>Assumptions!$F$81*(1+Assumptions!$D$104)^(BH$23)</f>
        <v>6000</v>
      </c>
      <c r="BI41" s="142">
        <f>Assumptions!$F$81*(1+Assumptions!$D$104)^(BI$23)</f>
        <v>6000</v>
      </c>
      <c r="BJ41" s="142">
        <f>Assumptions!$F$81*(1+Assumptions!$D$104)^(BJ$23)</f>
        <v>6000</v>
      </c>
      <c r="BK41" s="142">
        <f>Assumptions!$F$81*(1+Assumptions!$D$104)^(BK$23)</f>
        <v>6000</v>
      </c>
      <c r="BL41" s="142">
        <f>Assumptions!$F$81*(1+Assumptions!$D$104)^(BL$23)</f>
        <v>6000</v>
      </c>
      <c r="BM41" s="142">
        <f>Assumptions!$F$81*(1+Assumptions!$D$104)^(BM$23)</f>
        <v>6000</v>
      </c>
      <c r="BN41" s="142">
        <f>Assumptions!$F$81*(1+Assumptions!$D$104)^(BN$23)</f>
        <v>6000</v>
      </c>
      <c r="BO41" s="342"/>
      <c r="BP41" s="142">
        <f>Assumptions!$F$81*(1+Assumptions!$D$104)^(BP$23)</f>
        <v>6120</v>
      </c>
      <c r="BQ41" s="142">
        <f>Assumptions!$F$81*(1+Assumptions!$D$104)^(BQ$23)</f>
        <v>6120</v>
      </c>
      <c r="BR41" s="142">
        <f>Assumptions!$F$81*(1+Assumptions!$D$104)^(BR$23)</f>
        <v>6120</v>
      </c>
      <c r="BS41" s="142">
        <f>Assumptions!$F$81*(1+Assumptions!$D$104)^(BS$23)</f>
        <v>6120</v>
      </c>
      <c r="BT41" s="142">
        <f>Assumptions!$F$81*(1+Assumptions!$D$104)^(BT$23)</f>
        <v>6120</v>
      </c>
      <c r="BU41" s="142">
        <f>Assumptions!$F$81*(1+Assumptions!$D$104)^(BU$23)</f>
        <v>6120</v>
      </c>
      <c r="BV41" s="142">
        <f>Assumptions!$F$81*(1+Assumptions!$D$104)^(BV$23)</f>
        <v>6120</v>
      </c>
      <c r="BW41" s="142">
        <f>Assumptions!$F$81*(1+Assumptions!$D$104)^(BW$23)</f>
        <v>6120</v>
      </c>
      <c r="BX41" s="142">
        <f>Assumptions!$F$81*(1+Assumptions!$D$104)^(BX$23)</f>
        <v>6120</v>
      </c>
      <c r="BY41" s="142">
        <f>Assumptions!$F$81*(1+Assumptions!$D$104)^(BY$23)</f>
        <v>6120</v>
      </c>
      <c r="BZ41" s="142">
        <f>Assumptions!$F$81*(1+Assumptions!$D$104)^(BZ$23)</f>
        <v>6120</v>
      </c>
      <c r="CA41" s="142">
        <f>Assumptions!$F$81*(1+Assumptions!$D$104)^(CA$23)</f>
        <v>6120</v>
      </c>
      <c r="CB41" s="342"/>
      <c r="CC41" s="142">
        <f>Assumptions!$F$81*(1+Assumptions!$D$104)^(CC$23)</f>
        <v>6242.4</v>
      </c>
      <c r="CD41" s="142">
        <f>Assumptions!$F$81*(1+Assumptions!$D$104)^(CD$23)</f>
        <v>6242.4</v>
      </c>
      <c r="CE41" s="142">
        <f>Assumptions!$F$81*(1+Assumptions!$D$104)^(CE$23)</f>
        <v>6242.4</v>
      </c>
      <c r="CF41" s="142">
        <f>Assumptions!$F$81*(1+Assumptions!$D$104)^(CF$23)</f>
        <v>6242.4</v>
      </c>
      <c r="CG41" s="142">
        <f>Assumptions!$F$81*(1+Assumptions!$D$104)^(CG$23)</f>
        <v>6242.4</v>
      </c>
      <c r="CH41" s="142">
        <f>Assumptions!$F$81*(1+Assumptions!$D$104)^(CH$23)</f>
        <v>6242.4</v>
      </c>
      <c r="CI41" s="142">
        <f>Assumptions!$F$81*(1+Assumptions!$D$104)^(CI$23)</f>
        <v>6242.4</v>
      </c>
      <c r="CJ41" s="142">
        <f>Assumptions!$F$81*(1+Assumptions!$D$104)^(CJ$23)</f>
        <v>6242.4</v>
      </c>
      <c r="CK41" s="142">
        <f>Assumptions!$F$81*(1+Assumptions!$D$104)^(CK$23)</f>
        <v>6242.4</v>
      </c>
      <c r="CL41" s="142">
        <f>Assumptions!$F$81*(1+Assumptions!$D$104)^(CL$23)</f>
        <v>6242.4</v>
      </c>
      <c r="CM41" s="142">
        <f>Assumptions!$F$81*(1+Assumptions!$D$104)^(CM$23)</f>
        <v>6242.4</v>
      </c>
      <c r="CN41" s="142">
        <f>Assumptions!$F$81*(1+Assumptions!$D$104)^(CN$23)</f>
        <v>6242.4</v>
      </c>
      <c r="CO41" s="342"/>
      <c r="CP41" s="142">
        <f>Assumptions!$F$81*(1+Assumptions!$D$104)^(CP$23)</f>
        <v>6367.2479999999996</v>
      </c>
      <c r="CQ41" s="142">
        <f>Assumptions!$F$81*(1+Assumptions!$D$104)^(CQ$23)</f>
        <v>6367.2479999999996</v>
      </c>
      <c r="CR41" s="142">
        <f>Assumptions!$F$81*(1+Assumptions!$D$104)^(CR$23)</f>
        <v>6367.2479999999996</v>
      </c>
      <c r="CS41" s="142">
        <f>Assumptions!$F$81*(1+Assumptions!$D$104)^(CS$23)</f>
        <v>6367.2479999999996</v>
      </c>
      <c r="CT41" s="142">
        <f>Assumptions!$F$81*(1+Assumptions!$D$104)^(CT$23)</f>
        <v>6367.2479999999996</v>
      </c>
      <c r="CU41" s="142">
        <f>Assumptions!$F$81*(1+Assumptions!$D$104)^(CU$23)</f>
        <v>6367.2479999999996</v>
      </c>
      <c r="CV41" s="142">
        <f>Assumptions!$F$81*(1+Assumptions!$D$104)^(CV$23)</f>
        <v>6367.2479999999996</v>
      </c>
      <c r="CW41" s="142">
        <f>Assumptions!$F$81*(1+Assumptions!$D$104)^(CW$23)</f>
        <v>6367.2479999999996</v>
      </c>
      <c r="CX41" s="142">
        <f>Assumptions!$F$81*(1+Assumptions!$D$104)^(CX$23)</f>
        <v>6367.2479999999996</v>
      </c>
      <c r="CY41" s="142">
        <f>Assumptions!$F$81*(1+Assumptions!$D$104)^(CY$23)</f>
        <v>6367.2479999999996</v>
      </c>
      <c r="CZ41" s="142">
        <f>Assumptions!$F$81*(1+Assumptions!$D$104)^(CZ$23)</f>
        <v>6367.2479999999996</v>
      </c>
      <c r="DA41" s="142">
        <f>Assumptions!$F$81*(1+Assumptions!$D$104)^(DA$23)</f>
        <v>6367.2479999999996</v>
      </c>
      <c r="DB41" s="342"/>
    </row>
    <row r="42" spans="2:106" s="28" customFormat="1" outlineLevel="1">
      <c r="B42" s="151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55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55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55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3"/>
      <c r="BB42" s="155"/>
      <c r="BC42" s="143"/>
      <c r="BD42" s="143"/>
      <c r="BE42" s="143"/>
      <c r="BF42" s="143"/>
      <c r="BG42" s="143"/>
      <c r="BH42" s="143"/>
      <c r="BI42" s="143"/>
      <c r="BJ42" s="143"/>
      <c r="BK42" s="143"/>
      <c r="BL42" s="143"/>
      <c r="BM42" s="143"/>
      <c r="BN42" s="143"/>
      <c r="BO42" s="155"/>
      <c r="BP42" s="143"/>
      <c r="BQ42" s="143"/>
      <c r="BR42" s="143"/>
      <c r="BS42" s="143"/>
      <c r="BT42" s="143"/>
      <c r="BU42" s="143"/>
      <c r="BV42" s="143"/>
      <c r="BW42" s="143"/>
      <c r="BX42" s="143"/>
      <c r="BY42" s="143"/>
      <c r="BZ42" s="143"/>
      <c r="CA42" s="143"/>
      <c r="CB42" s="155"/>
      <c r="CC42" s="143"/>
      <c r="CD42" s="143"/>
      <c r="CE42" s="143"/>
      <c r="CF42" s="143"/>
      <c r="CG42" s="143"/>
      <c r="CH42" s="143"/>
      <c r="CI42" s="143"/>
      <c r="CJ42" s="143"/>
      <c r="CK42" s="143"/>
      <c r="CL42" s="143"/>
      <c r="CM42" s="143"/>
      <c r="CN42" s="143"/>
      <c r="CO42" s="155"/>
      <c r="CP42" s="143"/>
      <c r="CQ42" s="143"/>
      <c r="CR42" s="143"/>
      <c r="CS42" s="143"/>
      <c r="CT42" s="143"/>
      <c r="CU42" s="143"/>
      <c r="CV42" s="143"/>
      <c r="CW42" s="143"/>
      <c r="CX42" s="143"/>
      <c r="CY42" s="143"/>
      <c r="CZ42" s="143"/>
      <c r="DA42" s="143"/>
      <c r="DB42" s="155"/>
    </row>
    <row r="43" spans="2:106" outlineLevel="1"/>
    <row r="44" spans="2:106" s="28" customFormat="1" outlineLevel="1">
      <c r="B44" s="212" t="str">
        <f>Assumptions!B82</f>
        <v>Office expenses</v>
      </c>
      <c r="C44" s="388"/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7"/>
      <c r="P44" s="388"/>
      <c r="Q44" s="388"/>
      <c r="R44" s="388"/>
      <c r="S44" s="388"/>
      <c r="T44" s="388"/>
      <c r="U44" s="388"/>
      <c r="V44" s="388"/>
      <c r="W44" s="388"/>
      <c r="X44" s="388"/>
      <c r="Y44" s="388"/>
      <c r="Z44" s="388"/>
      <c r="AA44" s="388"/>
      <c r="AB44" s="387"/>
      <c r="AC44" s="388"/>
      <c r="AD44" s="388"/>
      <c r="AE44" s="388"/>
      <c r="AF44" s="388"/>
      <c r="AG44" s="388"/>
      <c r="AH44" s="388"/>
      <c r="AI44" s="388"/>
      <c r="AJ44" s="388"/>
      <c r="AK44" s="388"/>
      <c r="AL44" s="388"/>
      <c r="AM44" s="388"/>
      <c r="AN44" s="388"/>
      <c r="AO44" s="387"/>
      <c r="AP44" s="388"/>
      <c r="AQ44" s="388"/>
      <c r="AR44" s="388"/>
      <c r="AS44" s="388"/>
      <c r="AT44" s="388"/>
      <c r="AU44" s="388"/>
      <c r="AV44" s="388"/>
      <c r="AW44" s="388"/>
      <c r="AX44" s="388"/>
      <c r="AY44" s="388"/>
      <c r="AZ44" s="388"/>
      <c r="BA44" s="388"/>
      <c r="BB44" s="387"/>
      <c r="BC44" s="388"/>
      <c r="BD44" s="388"/>
      <c r="BE44" s="388"/>
      <c r="BF44" s="388"/>
      <c r="BG44" s="388"/>
      <c r="BH44" s="388"/>
      <c r="BI44" s="388"/>
      <c r="BJ44" s="388"/>
      <c r="BK44" s="388"/>
      <c r="BL44" s="388"/>
      <c r="BM44" s="388"/>
      <c r="BN44" s="388"/>
      <c r="BO44" s="387"/>
      <c r="BP44" s="388"/>
      <c r="BQ44" s="388"/>
      <c r="BR44" s="388"/>
      <c r="BS44" s="388"/>
      <c r="BT44" s="388"/>
      <c r="BU44" s="388"/>
      <c r="BV44" s="388"/>
      <c r="BW44" s="388"/>
      <c r="BX44" s="388"/>
      <c r="BY44" s="388"/>
      <c r="BZ44" s="388"/>
      <c r="CA44" s="388"/>
      <c r="CB44" s="387"/>
      <c r="CC44" s="388"/>
      <c r="CD44" s="388"/>
      <c r="CE44" s="388"/>
      <c r="CF44" s="388"/>
      <c r="CG44" s="388"/>
      <c r="CH44" s="388"/>
      <c r="CI44" s="388"/>
      <c r="CJ44" s="388"/>
      <c r="CK44" s="388"/>
      <c r="CL44" s="388"/>
      <c r="CM44" s="388"/>
      <c r="CN44" s="388"/>
      <c r="CO44" s="387"/>
      <c r="CP44" s="388"/>
      <c r="CQ44" s="388"/>
      <c r="CR44" s="388"/>
      <c r="CS44" s="388"/>
      <c r="CT44" s="388"/>
      <c r="CU44" s="388"/>
      <c r="CV44" s="388"/>
      <c r="CW44" s="388"/>
      <c r="CX44" s="388"/>
      <c r="CY44" s="388"/>
      <c r="CZ44" s="388"/>
      <c r="DA44" s="388"/>
      <c r="DB44" s="387"/>
    </row>
    <row r="45" spans="2:106" s="28" customFormat="1" outlineLevel="1">
      <c r="B45" s="149" t="str">
        <f>B39</f>
        <v>SaaS Phase</v>
      </c>
      <c r="C45" s="142">
        <f>Assumptions!$D$82*(1+Assumptions!$D$104)^(C$21)</f>
        <v>1500</v>
      </c>
      <c r="D45" s="142">
        <f>Assumptions!$D$82*(1+Assumptions!$D$104)^(D$21)</f>
        <v>1500</v>
      </c>
      <c r="E45" s="142">
        <f>Assumptions!$D$82*(1+Assumptions!$D$104)^(E$21)</f>
        <v>1500</v>
      </c>
      <c r="F45" s="142">
        <f>Assumptions!$D$82*(1+Assumptions!$D$104)^(F$21)</f>
        <v>1500</v>
      </c>
      <c r="G45" s="142">
        <f>Assumptions!$D$82*(1+Assumptions!$D$104)^(G$21)</f>
        <v>1500</v>
      </c>
      <c r="H45" s="142">
        <f>Assumptions!$D$82*(1+Assumptions!$D$104)^(H$21)</f>
        <v>1500</v>
      </c>
      <c r="I45" s="142">
        <f>Assumptions!$D$82*(1+Assumptions!$D$104)^(I$21)</f>
        <v>1500</v>
      </c>
      <c r="J45" s="142">
        <f>Assumptions!$D$82*(1+Assumptions!$D$104)^(J$21)</f>
        <v>1500</v>
      </c>
      <c r="K45" s="142">
        <f>Assumptions!$D$82*(1+Assumptions!$D$104)^(K$21)</f>
        <v>1500</v>
      </c>
      <c r="L45" s="142">
        <f>Assumptions!$D$82*(1+Assumptions!$D$104)^(L$21)</f>
        <v>1500</v>
      </c>
      <c r="M45" s="142">
        <f>Assumptions!$D$82*(1+Assumptions!$D$104)^(M$21)</f>
        <v>1500</v>
      </c>
      <c r="N45" s="142">
        <f>Assumptions!$D$82*(1+Assumptions!$D$104)^(N$21)</f>
        <v>1500</v>
      </c>
      <c r="O45" s="342"/>
      <c r="P45" s="142">
        <f>Assumptions!$D$82*(1+Assumptions!$D$104)^(P$21)</f>
        <v>1500</v>
      </c>
      <c r="Q45" s="142">
        <f>Assumptions!$D$82*(1+Assumptions!$D$104)^(Q$21)</f>
        <v>1500</v>
      </c>
      <c r="R45" s="142">
        <f>Assumptions!$D$82*(1+Assumptions!$D$104)^(R$21)</f>
        <v>1530</v>
      </c>
      <c r="S45" s="142">
        <f>Assumptions!$D$82*(1+Assumptions!$D$104)^(S$21)</f>
        <v>1530</v>
      </c>
      <c r="T45" s="142">
        <f>Assumptions!$D$82*(1+Assumptions!$D$104)^(T$21)</f>
        <v>1530</v>
      </c>
      <c r="U45" s="142">
        <f>Assumptions!$D$82*(1+Assumptions!$D$104)^(U$21)</f>
        <v>1530</v>
      </c>
      <c r="V45" s="142">
        <f>Assumptions!$D$82*(1+Assumptions!$D$104)^(V$21)</f>
        <v>1530</v>
      </c>
      <c r="W45" s="142">
        <f>Assumptions!$D$82*(1+Assumptions!$D$104)^(W$21)</f>
        <v>1530</v>
      </c>
      <c r="X45" s="142">
        <f>Assumptions!$D$82*(1+Assumptions!$D$104)^(X$21)</f>
        <v>1530</v>
      </c>
      <c r="Y45" s="142">
        <f>Assumptions!$D$82*(1+Assumptions!$D$104)^(Y$21)</f>
        <v>1530</v>
      </c>
      <c r="Z45" s="142">
        <f>Assumptions!$D$82*(1+Assumptions!$D$104)^(Z$21)</f>
        <v>1530</v>
      </c>
      <c r="AA45" s="142">
        <f>Assumptions!$D$82*(1+Assumptions!$D$104)^(AA$21)</f>
        <v>1530</v>
      </c>
      <c r="AB45" s="342"/>
      <c r="AC45" s="142">
        <f>Assumptions!$D$82*(1+Assumptions!$D$104)^(AC$21)</f>
        <v>1530</v>
      </c>
      <c r="AD45" s="142">
        <f>Assumptions!$D$82*(1+Assumptions!$D$104)^(AD$21)</f>
        <v>1530</v>
      </c>
      <c r="AE45" s="142">
        <f>Assumptions!$D$82*(1+Assumptions!$D$104)^(AE$21)</f>
        <v>1560.6</v>
      </c>
      <c r="AF45" s="142">
        <f>Assumptions!$D$82*(1+Assumptions!$D$104)^(AF$21)</f>
        <v>1560.6</v>
      </c>
      <c r="AG45" s="142">
        <f>Assumptions!$D$82*(1+Assumptions!$D$104)^(AG$21)</f>
        <v>1560.6</v>
      </c>
      <c r="AH45" s="142">
        <f>Assumptions!$D$82*(1+Assumptions!$D$104)^(AH$21)</f>
        <v>1560.6</v>
      </c>
      <c r="AI45" s="142">
        <f>Assumptions!$D$82*(1+Assumptions!$D$104)^(AI$21)</f>
        <v>1560.6</v>
      </c>
      <c r="AJ45" s="142">
        <f>Assumptions!$D$82*(1+Assumptions!$D$104)^(AJ$21)</f>
        <v>1560.6</v>
      </c>
      <c r="AK45" s="142">
        <f>Assumptions!$D$82*(1+Assumptions!$D$104)^(AK$21)</f>
        <v>1560.6</v>
      </c>
      <c r="AL45" s="142">
        <f>Assumptions!$D$82*(1+Assumptions!$D$104)^(AL$21)</f>
        <v>1560.6</v>
      </c>
      <c r="AM45" s="142">
        <f>Assumptions!$D$82*(1+Assumptions!$D$104)^(AM$21)</f>
        <v>1560.6</v>
      </c>
      <c r="AN45" s="142">
        <f>Assumptions!$D$82*(1+Assumptions!$D$104)^(AN$21)</f>
        <v>1560.6</v>
      </c>
      <c r="AO45" s="342"/>
      <c r="AP45" s="142">
        <f>Assumptions!$D$82*(1+Assumptions!$D$104)^(AP$21)</f>
        <v>1560.6</v>
      </c>
      <c r="AQ45" s="142">
        <f>Assumptions!$D$82*(1+Assumptions!$D$104)^(AQ$21)</f>
        <v>1560.6</v>
      </c>
      <c r="AR45" s="142">
        <f>Assumptions!$D$82*(1+Assumptions!$D$104)^(AR$21)</f>
        <v>1591.8119999999999</v>
      </c>
      <c r="AS45" s="142">
        <f>Assumptions!$D$82*(1+Assumptions!$D$104)^(AS$21)</f>
        <v>1591.8119999999999</v>
      </c>
      <c r="AT45" s="142">
        <f>Assumptions!$D$82*(1+Assumptions!$D$104)^(AT$21)</f>
        <v>1591.8119999999999</v>
      </c>
      <c r="AU45" s="142">
        <f>Assumptions!$D$82*(1+Assumptions!$D$104)^(AU$21)</f>
        <v>1591.8119999999999</v>
      </c>
      <c r="AV45" s="142">
        <f>Assumptions!$D$82*(1+Assumptions!$D$104)^(AV$21)</f>
        <v>1591.8119999999999</v>
      </c>
      <c r="AW45" s="142">
        <f>Assumptions!$D$82*(1+Assumptions!$D$104)^(AW$21)</f>
        <v>1591.8119999999999</v>
      </c>
      <c r="AX45" s="142">
        <f>Assumptions!$D$82*(1+Assumptions!$D$104)^(AX$21)</f>
        <v>1591.8119999999999</v>
      </c>
      <c r="AY45" s="142">
        <f>Assumptions!$D$82*(1+Assumptions!$D$104)^(AY$21)</f>
        <v>1591.8119999999999</v>
      </c>
      <c r="AZ45" s="142">
        <f>Assumptions!$D$82*(1+Assumptions!$D$104)^(AZ$21)</f>
        <v>1591.8119999999999</v>
      </c>
      <c r="BA45" s="142">
        <f>Assumptions!$D$82*(1+Assumptions!$D$104)^(BA$21)</f>
        <v>1591.8119999999999</v>
      </c>
      <c r="BB45" s="342"/>
      <c r="BC45" s="142">
        <f>Assumptions!$D$82*(1+Assumptions!$D$104)^(BC$21)</f>
        <v>1591.8119999999999</v>
      </c>
      <c r="BD45" s="142">
        <f>Assumptions!$D$82*(1+Assumptions!$D$104)^(BD$21)</f>
        <v>1591.8119999999999</v>
      </c>
      <c r="BE45" s="142">
        <f>Assumptions!$D$82*(1+Assumptions!$D$104)^(BE$21)</f>
        <v>1623.64824</v>
      </c>
      <c r="BF45" s="142">
        <f>Assumptions!$D$82*(1+Assumptions!$D$104)^(BF$21)</f>
        <v>1623.64824</v>
      </c>
      <c r="BG45" s="142">
        <f>Assumptions!$D$82*(1+Assumptions!$D$104)^(BG$21)</f>
        <v>1623.64824</v>
      </c>
      <c r="BH45" s="142">
        <f>Assumptions!$D$82*(1+Assumptions!$D$104)^(BH$21)</f>
        <v>1623.64824</v>
      </c>
      <c r="BI45" s="142">
        <f>Assumptions!$D$82*(1+Assumptions!$D$104)^(BI$21)</f>
        <v>1623.64824</v>
      </c>
      <c r="BJ45" s="142">
        <f>Assumptions!$D$82*(1+Assumptions!$D$104)^(BJ$21)</f>
        <v>1623.64824</v>
      </c>
      <c r="BK45" s="142">
        <f>Assumptions!$D$82*(1+Assumptions!$D$104)^(BK$21)</f>
        <v>1623.64824</v>
      </c>
      <c r="BL45" s="142">
        <f>Assumptions!$D$82*(1+Assumptions!$D$104)^(BL$21)</f>
        <v>1623.64824</v>
      </c>
      <c r="BM45" s="142">
        <f>Assumptions!$D$82*(1+Assumptions!$D$104)^(BM$21)</f>
        <v>1623.64824</v>
      </c>
      <c r="BN45" s="142">
        <f>Assumptions!$D$82*(1+Assumptions!$D$104)^(BN$21)</f>
        <v>1623.64824</v>
      </c>
      <c r="BO45" s="342"/>
      <c r="BP45" s="142">
        <f>Assumptions!$D$82*(1+Assumptions!$D$104)^(BP$21)</f>
        <v>1623.64824</v>
      </c>
      <c r="BQ45" s="142">
        <f>Assumptions!$D$82*(1+Assumptions!$D$104)^(BQ$21)</f>
        <v>1623.64824</v>
      </c>
      <c r="BR45" s="142">
        <f>Assumptions!$D$82*(1+Assumptions!$D$104)^(BR$21)</f>
        <v>1656.1212048</v>
      </c>
      <c r="BS45" s="142">
        <f>Assumptions!$D$82*(1+Assumptions!$D$104)^(BS$21)</f>
        <v>1656.1212048</v>
      </c>
      <c r="BT45" s="142">
        <f>Assumptions!$D$82*(1+Assumptions!$D$104)^(BT$21)</f>
        <v>1656.1212048</v>
      </c>
      <c r="BU45" s="142">
        <f>Assumptions!$D$82*(1+Assumptions!$D$104)^(BU$21)</f>
        <v>1656.1212048</v>
      </c>
      <c r="BV45" s="142">
        <f>Assumptions!$D$82*(1+Assumptions!$D$104)^(BV$21)</f>
        <v>1656.1212048</v>
      </c>
      <c r="BW45" s="142">
        <f>Assumptions!$D$82*(1+Assumptions!$D$104)^(BW$21)</f>
        <v>1656.1212048</v>
      </c>
      <c r="BX45" s="142">
        <f>Assumptions!$D$82*(1+Assumptions!$D$104)^(BX$21)</f>
        <v>1656.1212048</v>
      </c>
      <c r="BY45" s="142">
        <f>Assumptions!$D$82*(1+Assumptions!$D$104)^(BY$21)</f>
        <v>1656.1212048</v>
      </c>
      <c r="BZ45" s="142">
        <f>Assumptions!$D$82*(1+Assumptions!$D$104)^(BZ$21)</f>
        <v>1656.1212048</v>
      </c>
      <c r="CA45" s="142">
        <f>Assumptions!$D$82*(1+Assumptions!$D$104)^(CA$21)</f>
        <v>1656.1212048</v>
      </c>
      <c r="CB45" s="342"/>
      <c r="CC45" s="142">
        <f>Assumptions!$D$82*(1+Assumptions!$D$104)^(CC$21)</f>
        <v>1656.1212048</v>
      </c>
      <c r="CD45" s="142">
        <f>Assumptions!$D$82*(1+Assumptions!$D$104)^(CD$21)</f>
        <v>1656.1212048</v>
      </c>
      <c r="CE45" s="142">
        <f>Assumptions!$D$82*(1+Assumptions!$D$104)^(CE$21)</f>
        <v>1689.243628896</v>
      </c>
      <c r="CF45" s="142">
        <f>Assumptions!$D$82*(1+Assumptions!$D$104)^(CF$21)</f>
        <v>1689.243628896</v>
      </c>
      <c r="CG45" s="142">
        <f>Assumptions!$D$82*(1+Assumptions!$D$104)^(CG$21)</f>
        <v>1689.243628896</v>
      </c>
      <c r="CH45" s="142">
        <f>Assumptions!$D$82*(1+Assumptions!$D$104)^(CH$21)</f>
        <v>1689.243628896</v>
      </c>
      <c r="CI45" s="142">
        <f>Assumptions!$D$82*(1+Assumptions!$D$104)^(CI$21)</f>
        <v>1689.243628896</v>
      </c>
      <c r="CJ45" s="142">
        <f>Assumptions!$D$82*(1+Assumptions!$D$104)^(CJ$21)</f>
        <v>1689.243628896</v>
      </c>
      <c r="CK45" s="142">
        <f>Assumptions!$D$82*(1+Assumptions!$D$104)^(CK$21)</f>
        <v>1689.243628896</v>
      </c>
      <c r="CL45" s="142">
        <f>Assumptions!$D$82*(1+Assumptions!$D$104)^(CL$21)</f>
        <v>1689.243628896</v>
      </c>
      <c r="CM45" s="142">
        <f>Assumptions!$D$82*(1+Assumptions!$D$104)^(CM$21)</f>
        <v>1689.243628896</v>
      </c>
      <c r="CN45" s="142">
        <f>Assumptions!$D$82*(1+Assumptions!$D$104)^(CN$21)</f>
        <v>1689.243628896</v>
      </c>
      <c r="CO45" s="342"/>
      <c r="CP45" s="142">
        <f>Assumptions!$D$82*(1+Assumptions!$D$104)^(CP$21)</f>
        <v>1689.243628896</v>
      </c>
      <c r="CQ45" s="142">
        <f>Assumptions!$D$82*(1+Assumptions!$D$104)^(CQ$21)</f>
        <v>1689.243628896</v>
      </c>
      <c r="CR45" s="142">
        <f>Assumptions!$D$82*(1+Assumptions!$D$104)^(CR$21)</f>
        <v>1723.0285014739197</v>
      </c>
      <c r="CS45" s="142">
        <f>Assumptions!$D$82*(1+Assumptions!$D$104)^(CS$21)</f>
        <v>1723.0285014739197</v>
      </c>
      <c r="CT45" s="142">
        <f>Assumptions!$D$82*(1+Assumptions!$D$104)^(CT$21)</f>
        <v>1723.0285014739197</v>
      </c>
      <c r="CU45" s="142">
        <f>Assumptions!$D$82*(1+Assumptions!$D$104)^(CU$21)</f>
        <v>1723.0285014739197</v>
      </c>
      <c r="CV45" s="142">
        <f>Assumptions!$D$82*(1+Assumptions!$D$104)^(CV$21)</f>
        <v>1723.0285014739197</v>
      </c>
      <c r="CW45" s="142">
        <f>Assumptions!$D$82*(1+Assumptions!$D$104)^(CW$21)</f>
        <v>1723.0285014739197</v>
      </c>
      <c r="CX45" s="142">
        <f>Assumptions!$D$82*(1+Assumptions!$D$104)^(CX$21)</f>
        <v>1723.0285014739197</v>
      </c>
      <c r="CY45" s="142">
        <f>Assumptions!$D$82*(1+Assumptions!$D$104)^(CY$21)</f>
        <v>1723.0285014739197</v>
      </c>
      <c r="CZ45" s="142">
        <f>Assumptions!$D$82*(1+Assumptions!$D$104)^(CZ$21)</f>
        <v>1723.0285014739197</v>
      </c>
      <c r="DA45" s="142">
        <f>Assumptions!$D$82*(1+Assumptions!$D$104)^(DA$21)</f>
        <v>1723.0285014739197</v>
      </c>
      <c r="DB45" s="342"/>
    </row>
    <row r="46" spans="2:106" s="28" customFormat="1" outlineLevel="1">
      <c r="B46" s="149" t="str">
        <f t="shared" ref="B46:B47" si="137">B40</f>
        <v>PaaS Phase</v>
      </c>
      <c r="C46" s="142">
        <f>Assumptions!$E$82*(1+Assumptions!$D$104)^(C$22)</f>
        <v>3000</v>
      </c>
      <c r="D46" s="142">
        <f>Assumptions!$E$82*(1+Assumptions!$D$104)^(D$22)</f>
        <v>3000</v>
      </c>
      <c r="E46" s="142">
        <f>Assumptions!$E$82*(1+Assumptions!$D$104)^(E$22)</f>
        <v>3000</v>
      </c>
      <c r="F46" s="142">
        <f>Assumptions!$E$82*(1+Assumptions!$D$104)^(F$22)</f>
        <v>3000</v>
      </c>
      <c r="G46" s="142">
        <f>Assumptions!$E$82*(1+Assumptions!$D$104)^(G$22)</f>
        <v>3000</v>
      </c>
      <c r="H46" s="142">
        <f>Assumptions!$E$82*(1+Assumptions!$D$104)^(H$22)</f>
        <v>3000</v>
      </c>
      <c r="I46" s="142">
        <f>Assumptions!$E$82*(1+Assumptions!$D$104)^(I$22)</f>
        <v>3000</v>
      </c>
      <c r="J46" s="142">
        <f>Assumptions!$E$82*(1+Assumptions!$D$104)^(J$22)</f>
        <v>3000</v>
      </c>
      <c r="K46" s="142">
        <f>Assumptions!$E$82*(1+Assumptions!$D$104)^(K$22)</f>
        <v>3000</v>
      </c>
      <c r="L46" s="142">
        <f>Assumptions!$E$82*(1+Assumptions!$D$104)^(L$22)</f>
        <v>3000</v>
      </c>
      <c r="M46" s="142">
        <f>Assumptions!$E$82*(1+Assumptions!$D$104)^(M$22)</f>
        <v>3000</v>
      </c>
      <c r="N46" s="142">
        <f>Assumptions!$E$82*(1+Assumptions!$D$104)^(N$22)</f>
        <v>3000</v>
      </c>
      <c r="O46" s="342"/>
      <c r="P46" s="142">
        <f>Assumptions!$E$82*(1+Assumptions!$D$104)^(P$22)</f>
        <v>3000</v>
      </c>
      <c r="Q46" s="142">
        <f>Assumptions!$E$82*(1+Assumptions!$D$104)^(Q$22)</f>
        <v>3000</v>
      </c>
      <c r="R46" s="142">
        <f>Assumptions!$E$82*(1+Assumptions!$D$104)^(R$22)</f>
        <v>3000</v>
      </c>
      <c r="S46" s="142">
        <f>Assumptions!$E$82*(1+Assumptions!$D$104)^(S$22)</f>
        <v>3000</v>
      </c>
      <c r="T46" s="142">
        <f>Assumptions!$E$82*(1+Assumptions!$D$104)^(T$22)</f>
        <v>3000</v>
      </c>
      <c r="U46" s="142">
        <f>Assumptions!$E$82*(1+Assumptions!$D$104)^(U$22)</f>
        <v>3000</v>
      </c>
      <c r="V46" s="142">
        <f>Assumptions!$E$82*(1+Assumptions!$D$104)^(V$22)</f>
        <v>3000</v>
      </c>
      <c r="W46" s="142">
        <f>Assumptions!$E$82*(1+Assumptions!$D$104)^(W$22)</f>
        <v>3000</v>
      </c>
      <c r="X46" s="142">
        <f>Assumptions!$E$82*(1+Assumptions!$D$104)^(X$22)</f>
        <v>3000</v>
      </c>
      <c r="Y46" s="142">
        <f>Assumptions!$E$82*(1+Assumptions!$D$104)^(Y$22)</f>
        <v>3000</v>
      </c>
      <c r="Z46" s="142">
        <f>Assumptions!$E$82*(1+Assumptions!$D$104)^(Z$22)</f>
        <v>3000</v>
      </c>
      <c r="AA46" s="142">
        <f>Assumptions!$E$82*(1+Assumptions!$D$104)^(AA$22)</f>
        <v>3000</v>
      </c>
      <c r="AB46" s="342"/>
      <c r="AC46" s="142">
        <f>Assumptions!$E$82*(1+Assumptions!$D$104)^(AC$22)</f>
        <v>3000</v>
      </c>
      <c r="AD46" s="142">
        <f>Assumptions!$E$82*(1+Assumptions!$D$104)^(AD$22)</f>
        <v>3000</v>
      </c>
      <c r="AE46" s="142">
        <f>Assumptions!$E$82*(1+Assumptions!$D$104)^(AE$22)</f>
        <v>3000</v>
      </c>
      <c r="AF46" s="142">
        <f>Assumptions!$E$82*(1+Assumptions!$D$104)^(AF$22)</f>
        <v>3000</v>
      </c>
      <c r="AG46" s="142">
        <f>Assumptions!$E$82*(1+Assumptions!$D$104)^(AG$22)</f>
        <v>3000</v>
      </c>
      <c r="AH46" s="142">
        <f>Assumptions!$E$82*(1+Assumptions!$D$104)^(AH$22)</f>
        <v>3000</v>
      </c>
      <c r="AI46" s="142">
        <f>Assumptions!$E$82*(1+Assumptions!$D$104)^(AI$22)</f>
        <v>3060</v>
      </c>
      <c r="AJ46" s="142">
        <f>Assumptions!$E$82*(1+Assumptions!$D$104)^(AJ$22)</f>
        <v>3060</v>
      </c>
      <c r="AK46" s="142">
        <f>Assumptions!$E$82*(1+Assumptions!$D$104)^(AK$22)</f>
        <v>3060</v>
      </c>
      <c r="AL46" s="142">
        <f>Assumptions!$E$82*(1+Assumptions!$D$104)^(AL$22)</f>
        <v>3060</v>
      </c>
      <c r="AM46" s="142">
        <f>Assumptions!$E$82*(1+Assumptions!$D$104)^(AM$22)</f>
        <v>3060</v>
      </c>
      <c r="AN46" s="142">
        <f>Assumptions!$E$82*(1+Assumptions!$D$104)^(AN$22)</f>
        <v>3060</v>
      </c>
      <c r="AO46" s="342"/>
      <c r="AP46" s="142">
        <f>Assumptions!$E$82*(1+Assumptions!$D$104)^(AP$22)</f>
        <v>3060</v>
      </c>
      <c r="AQ46" s="142">
        <f>Assumptions!$E$82*(1+Assumptions!$D$104)^(AQ$22)</f>
        <v>3060</v>
      </c>
      <c r="AR46" s="142">
        <f>Assumptions!$E$82*(1+Assumptions!$D$104)^(AR$22)</f>
        <v>3060</v>
      </c>
      <c r="AS46" s="142">
        <f>Assumptions!$E$82*(1+Assumptions!$D$104)^(AS$22)</f>
        <v>3060</v>
      </c>
      <c r="AT46" s="142">
        <f>Assumptions!$E$82*(1+Assumptions!$D$104)^(AT$22)</f>
        <v>3060</v>
      </c>
      <c r="AU46" s="142">
        <f>Assumptions!$E$82*(1+Assumptions!$D$104)^(AU$22)</f>
        <v>3060</v>
      </c>
      <c r="AV46" s="142">
        <f>Assumptions!$E$82*(1+Assumptions!$D$104)^(AV$22)</f>
        <v>3121.2</v>
      </c>
      <c r="AW46" s="142">
        <f>Assumptions!$E$82*(1+Assumptions!$D$104)^(AW$22)</f>
        <v>3121.2</v>
      </c>
      <c r="AX46" s="142">
        <f>Assumptions!$E$82*(1+Assumptions!$D$104)^(AX$22)</f>
        <v>3121.2</v>
      </c>
      <c r="AY46" s="142">
        <f>Assumptions!$E$82*(1+Assumptions!$D$104)^(AY$22)</f>
        <v>3121.2</v>
      </c>
      <c r="AZ46" s="142">
        <f>Assumptions!$E$82*(1+Assumptions!$D$104)^(AZ$22)</f>
        <v>3121.2</v>
      </c>
      <c r="BA46" s="142">
        <f>Assumptions!$E$82*(1+Assumptions!$D$104)^(BA$22)</f>
        <v>3121.2</v>
      </c>
      <c r="BB46" s="342"/>
      <c r="BC46" s="142">
        <f>Assumptions!$E$82*(1+Assumptions!$D$104)^(BC$22)</f>
        <v>3121.2</v>
      </c>
      <c r="BD46" s="142">
        <f>Assumptions!$E$82*(1+Assumptions!$D$104)^(BD$22)</f>
        <v>3121.2</v>
      </c>
      <c r="BE46" s="142">
        <f>Assumptions!$E$82*(1+Assumptions!$D$104)^(BE$22)</f>
        <v>3121.2</v>
      </c>
      <c r="BF46" s="142">
        <f>Assumptions!$E$82*(1+Assumptions!$D$104)^(BF$22)</f>
        <v>3121.2</v>
      </c>
      <c r="BG46" s="142">
        <f>Assumptions!$E$82*(1+Assumptions!$D$104)^(BG$22)</f>
        <v>3121.2</v>
      </c>
      <c r="BH46" s="142">
        <f>Assumptions!$E$82*(1+Assumptions!$D$104)^(BH$22)</f>
        <v>3121.2</v>
      </c>
      <c r="BI46" s="142">
        <f>Assumptions!$E$82*(1+Assumptions!$D$104)^(BI$22)</f>
        <v>3183.6239999999998</v>
      </c>
      <c r="BJ46" s="142">
        <f>Assumptions!$E$82*(1+Assumptions!$D$104)^(BJ$22)</f>
        <v>3183.6239999999998</v>
      </c>
      <c r="BK46" s="142">
        <f>Assumptions!$E$82*(1+Assumptions!$D$104)^(BK$22)</f>
        <v>3183.6239999999998</v>
      </c>
      <c r="BL46" s="142">
        <f>Assumptions!$E$82*(1+Assumptions!$D$104)^(BL$22)</f>
        <v>3183.6239999999998</v>
      </c>
      <c r="BM46" s="142">
        <f>Assumptions!$E$82*(1+Assumptions!$D$104)^(BM$22)</f>
        <v>3183.6239999999998</v>
      </c>
      <c r="BN46" s="142">
        <f>Assumptions!$E$82*(1+Assumptions!$D$104)^(BN$22)</f>
        <v>3183.6239999999998</v>
      </c>
      <c r="BO46" s="342"/>
      <c r="BP46" s="142">
        <f>Assumptions!$E$82*(1+Assumptions!$D$104)^(BP$22)</f>
        <v>3183.6239999999998</v>
      </c>
      <c r="BQ46" s="142">
        <f>Assumptions!$E$82*(1+Assumptions!$D$104)^(BQ$22)</f>
        <v>3183.6239999999998</v>
      </c>
      <c r="BR46" s="142">
        <f>Assumptions!$E$82*(1+Assumptions!$D$104)^(BR$22)</f>
        <v>3183.6239999999998</v>
      </c>
      <c r="BS46" s="142">
        <f>Assumptions!$E$82*(1+Assumptions!$D$104)^(BS$22)</f>
        <v>3183.6239999999998</v>
      </c>
      <c r="BT46" s="142">
        <f>Assumptions!$E$82*(1+Assumptions!$D$104)^(BT$22)</f>
        <v>3183.6239999999998</v>
      </c>
      <c r="BU46" s="142">
        <f>Assumptions!$E$82*(1+Assumptions!$D$104)^(BU$22)</f>
        <v>3183.6239999999998</v>
      </c>
      <c r="BV46" s="142">
        <f>Assumptions!$E$82*(1+Assumptions!$D$104)^(BV$22)</f>
        <v>3247.29648</v>
      </c>
      <c r="BW46" s="142">
        <f>Assumptions!$E$82*(1+Assumptions!$D$104)^(BW$22)</f>
        <v>3247.29648</v>
      </c>
      <c r="BX46" s="142">
        <f>Assumptions!$E$82*(1+Assumptions!$D$104)^(BX$22)</f>
        <v>3247.29648</v>
      </c>
      <c r="BY46" s="142">
        <f>Assumptions!$E$82*(1+Assumptions!$D$104)^(BY$22)</f>
        <v>3247.29648</v>
      </c>
      <c r="BZ46" s="142">
        <f>Assumptions!$E$82*(1+Assumptions!$D$104)^(BZ$22)</f>
        <v>3247.29648</v>
      </c>
      <c r="CA46" s="142">
        <f>Assumptions!$E$82*(1+Assumptions!$D$104)^(CA$22)</f>
        <v>3247.29648</v>
      </c>
      <c r="CB46" s="342"/>
      <c r="CC46" s="142">
        <f>Assumptions!$E$82*(1+Assumptions!$D$104)^(CC$22)</f>
        <v>3247.29648</v>
      </c>
      <c r="CD46" s="142">
        <f>Assumptions!$E$82*(1+Assumptions!$D$104)^(CD$22)</f>
        <v>3247.29648</v>
      </c>
      <c r="CE46" s="142">
        <f>Assumptions!$E$82*(1+Assumptions!$D$104)^(CE$22)</f>
        <v>3247.29648</v>
      </c>
      <c r="CF46" s="142">
        <f>Assumptions!$E$82*(1+Assumptions!$D$104)^(CF$22)</f>
        <v>3247.29648</v>
      </c>
      <c r="CG46" s="142">
        <f>Assumptions!$E$82*(1+Assumptions!$D$104)^(CG$22)</f>
        <v>3247.29648</v>
      </c>
      <c r="CH46" s="142">
        <f>Assumptions!$E$82*(1+Assumptions!$D$104)^(CH$22)</f>
        <v>3247.29648</v>
      </c>
      <c r="CI46" s="142">
        <f>Assumptions!$E$82*(1+Assumptions!$D$104)^(CI$22)</f>
        <v>3312.2424096</v>
      </c>
      <c r="CJ46" s="142">
        <f>Assumptions!$E$82*(1+Assumptions!$D$104)^(CJ$22)</f>
        <v>3312.2424096</v>
      </c>
      <c r="CK46" s="142">
        <f>Assumptions!$E$82*(1+Assumptions!$D$104)^(CK$22)</f>
        <v>3312.2424096</v>
      </c>
      <c r="CL46" s="142">
        <f>Assumptions!$E$82*(1+Assumptions!$D$104)^(CL$22)</f>
        <v>3312.2424096</v>
      </c>
      <c r="CM46" s="142">
        <f>Assumptions!$E$82*(1+Assumptions!$D$104)^(CM$22)</f>
        <v>3312.2424096</v>
      </c>
      <c r="CN46" s="142">
        <f>Assumptions!$E$82*(1+Assumptions!$D$104)^(CN$22)</f>
        <v>3312.2424096</v>
      </c>
      <c r="CO46" s="342"/>
      <c r="CP46" s="142">
        <f>Assumptions!$E$82*(1+Assumptions!$D$104)^(CP$22)</f>
        <v>3312.2424096</v>
      </c>
      <c r="CQ46" s="142">
        <f>Assumptions!$E$82*(1+Assumptions!$D$104)^(CQ$22)</f>
        <v>3312.2424096</v>
      </c>
      <c r="CR46" s="142">
        <f>Assumptions!$E$82*(1+Assumptions!$D$104)^(CR$22)</f>
        <v>3312.2424096</v>
      </c>
      <c r="CS46" s="142">
        <f>Assumptions!$E$82*(1+Assumptions!$D$104)^(CS$22)</f>
        <v>3312.2424096</v>
      </c>
      <c r="CT46" s="142">
        <f>Assumptions!$E$82*(1+Assumptions!$D$104)^(CT$22)</f>
        <v>3312.2424096</v>
      </c>
      <c r="CU46" s="142">
        <f>Assumptions!$E$82*(1+Assumptions!$D$104)^(CU$22)</f>
        <v>3312.2424096</v>
      </c>
      <c r="CV46" s="142">
        <f>Assumptions!$E$82*(1+Assumptions!$D$104)^(CV$22)</f>
        <v>3378.487257792</v>
      </c>
      <c r="CW46" s="142">
        <f>Assumptions!$E$82*(1+Assumptions!$D$104)^(CW$22)</f>
        <v>3378.487257792</v>
      </c>
      <c r="CX46" s="142">
        <f>Assumptions!$E$82*(1+Assumptions!$D$104)^(CX$22)</f>
        <v>3378.487257792</v>
      </c>
      <c r="CY46" s="142">
        <f>Assumptions!$E$82*(1+Assumptions!$D$104)^(CY$22)</f>
        <v>3378.487257792</v>
      </c>
      <c r="CZ46" s="142">
        <f>Assumptions!$E$82*(1+Assumptions!$D$104)^(CZ$22)</f>
        <v>3378.487257792</v>
      </c>
      <c r="DA46" s="142">
        <f>Assumptions!$E$82*(1+Assumptions!$D$104)^(DA$22)</f>
        <v>3378.487257792</v>
      </c>
      <c r="DB46" s="342"/>
    </row>
    <row r="47" spans="2:106" s="28" customFormat="1" outlineLevel="1">
      <c r="B47" s="149" t="str">
        <f t="shared" si="137"/>
        <v>Baas Phase</v>
      </c>
      <c r="C47" s="142">
        <f>Assumptions!$F$82*(1+Assumptions!$D$104)^(C$23)</f>
        <v>5000</v>
      </c>
      <c r="D47" s="142">
        <f>Assumptions!$F$82*(1+Assumptions!$D$104)^(D$23)</f>
        <v>5000</v>
      </c>
      <c r="E47" s="142">
        <f>Assumptions!$F$82*(1+Assumptions!$D$104)^(E$23)</f>
        <v>5000</v>
      </c>
      <c r="F47" s="142">
        <f>Assumptions!$F$82*(1+Assumptions!$D$104)^(F$23)</f>
        <v>5000</v>
      </c>
      <c r="G47" s="142">
        <f>Assumptions!$F$82*(1+Assumptions!$D$104)^(G$23)</f>
        <v>5000</v>
      </c>
      <c r="H47" s="142">
        <f>Assumptions!$F$82*(1+Assumptions!$D$104)^(H$23)</f>
        <v>5000</v>
      </c>
      <c r="I47" s="142">
        <f>Assumptions!$F$82*(1+Assumptions!$D$104)^(I$23)</f>
        <v>5000</v>
      </c>
      <c r="J47" s="142">
        <f>Assumptions!$F$82*(1+Assumptions!$D$104)^(J$23)</f>
        <v>5000</v>
      </c>
      <c r="K47" s="142">
        <f>Assumptions!$F$82*(1+Assumptions!$D$104)^(K$23)</f>
        <v>5000</v>
      </c>
      <c r="L47" s="142">
        <f>Assumptions!$F$82*(1+Assumptions!$D$104)^(L$23)</f>
        <v>5000</v>
      </c>
      <c r="M47" s="142">
        <f>Assumptions!$F$82*(1+Assumptions!$D$104)^(M$23)</f>
        <v>5000</v>
      </c>
      <c r="N47" s="142">
        <f>Assumptions!$F$82*(1+Assumptions!$D$104)^(N$23)</f>
        <v>5000</v>
      </c>
      <c r="O47" s="342"/>
      <c r="P47" s="142">
        <f>Assumptions!$F$82*(1+Assumptions!$D$104)^(P$23)</f>
        <v>5000</v>
      </c>
      <c r="Q47" s="142">
        <f>Assumptions!$F$82*(1+Assumptions!$D$104)^(Q$23)</f>
        <v>5000</v>
      </c>
      <c r="R47" s="142">
        <f>Assumptions!$F$82*(1+Assumptions!$D$104)^(R$23)</f>
        <v>5000</v>
      </c>
      <c r="S47" s="142">
        <f>Assumptions!$F$82*(1+Assumptions!$D$104)^(S$23)</f>
        <v>5000</v>
      </c>
      <c r="T47" s="142">
        <f>Assumptions!$F$82*(1+Assumptions!$D$104)^(T$23)</f>
        <v>5000</v>
      </c>
      <c r="U47" s="142">
        <f>Assumptions!$F$82*(1+Assumptions!$D$104)^(U$23)</f>
        <v>5000</v>
      </c>
      <c r="V47" s="142">
        <f>Assumptions!$F$82*(1+Assumptions!$D$104)^(V$23)</f>
        <v>5000</v>
      </c>
      <c r="W47" s="142">
        <f>Assumptions!$F$82*(1+Assumptions!$D$104)^(W$23)</f>
        <v>5000</v>
      </c>
      <c r="X47" s="142">
        <f>Assumptions!$F$82*(1+Assumptions!$D$104)^(X$23)</f>
        <v>5000</v>
      </c>
      <c r="Y47" s="142">
        <f>Assumptions!$F$82*(1+Assumptions!$D$104)^(Y$23)</f>
        <v>5000</v>
      </c>
      <c r="Z47" s="142">
        <f>Assumptions!$F$82*(1+Assumptions!$D$104)^(Z$23)</f>
        <v>5000</v>
      </c>
      <c r="AA47" s="142">
        <f>Assumptions!$F$82*(1+Assumptions!$D$104)^(AA$23)</f>
        <v>5000</v>
      </c>
      <c r="AB47" s="342"/>
      <c r="AC47" s="142">
        <f>Assumptions!$F$82*(1+Assumptions!$D$104)^(AC$23)</f>
        <v>5000</v>
      </c>
      <c r="AD47" s="142">
        <f>Assumptions!$F$82*(1+Assumptions!$D$104)^(AD$23)</f>
        <v>5000</v>
      </c>
      <c r="AE47" s="142">
        <f>Assumptions!$F$82*(1+Assumptions!$D$104)^(AE$23)</f>
        <v>5000</v>
      </c>
      <c r="AF47" s="142">
        <f>Assumptions!$F$82*(1+Assumptions!$D$104)^(AF$23)</f>
        <v>5000</v>
      </c>
      <c r="AG47" s="142">
        <f>Assumptions!$F$82*(1+Assumptions!$D$104)^(AG$23)</f>
        <v>5000</v>
      </c>
      <c r="AH47" s="142">
        <f>Assumptions!$F$82*(1+Assumptions!$D$104)^(AH$23)</f>
        <v>5000</v>
      </c>
      <c r="AI47" s="142">
        <f>Assumptions!$F$82*(1+Assumptions!$D$104)^(AI$23)</f>
        <v>5000</v>
      </c>
      <c r="AJ47" s="142">
        <f>Assumptions!$F$82*(1+Assumptions!$D$104)^(AJ$23)</f>
        <v>5000</v>
      </c>
      <c r="AK47" s="142">
        <f>Assumptions!$F$82*(1+Assumptions!$D$104)^(AK$23)</f>
        <v>5000</v>
      </c>
      <c r="AL47" s="142">
        <f>Assumptions!$F$82*(1+Assumptions!$D$104)^(AL$23)</f>
        <v>5000</v>
      </c>
      <c r="AM47" s="142">
        <f>Assumptions!$F$82*(1+Assumptions!$D$104)^(AM$23)</f>
        <v>5000</v>
      </c>
      <c r="AN47" s="142">
        <f>Assumptions!$F$82*(1+Assumptions!$D$104)^(AN$23)</f>
        <v>5000</v>
      </c>
      <c r="AO47" s="342"/>
      <c r="AP47" s="142">
        <f>Assumptions!$F$82*(1+Assumptions!$D$104)^(AP$23)</f>
        <v>5000</v>
      </c>
      <c r="AQ47" s="142">
        <f>Assumptions!$F$82*(1+Assumptions!$D$104)^(AQ$23)</f>
        <v>5000</v>
      </c>
      <c r="AR47" s="142">
        <f>Assumptions!$F$82*(1+Assumptions!$D$104)^(AR$23)</f>
        <v>5000</v>
      </c>
      <c r="AS47" s="142">
        <f>Assumptions!$F$82*(1+Assumptions!$D$104)^(AS$23)</f>
        <v>5000</v>
      </c>
      <c r="AT47" s="142">
        <f>Assumptions!$F$82*(1+Assumptions!$D$104)^(AT$23)</f>
        <v>5000</v>
      </c>
      <c r="AU47" s="142">
        <f>Assumptions!$F$82*(1+Assumptions!$D$104)^(AU$23)</f>
        <v>5000</v>
      </c>
      <c r="AV47" s="142">
        <f>Assumptions!$F$82*(1+Assumptions!$D$104)^(AV$23)</f>
        <v>5000</v>
      </c>
      <c r="AW47" s="142">
        <f>Assumptions!$F$82*(1+Assumptions!$D$104)^(AW$23)</f>
        <v>5000</v>
      </c>
      <c r="AX47" s="142">
        <f>Assumptions!$F$82*(1+Assumptions!$D$104)^(AX$23)</f>
        <v>5000</v>
      </c>
      <c r="AY47" s="142">
        <f>Assumptions!$F$82*(1+Assumptions!$D$104)^(AY$23)</f>
        <v>5000</v>
      </c>
      <c r="AZ47" s="142">
        <f>Assumptions!$F$82*(1+Assumptions!$D$104)^(AZ$23)</f>
        <v>5000</v>
      </c>
      <c r="BA47" s="142">
        <f>Assumptions!$F$82*(1+Assumptions!$D$104)^(BA$23)</f>
        <v>5000</v>
      </c>
      <c r="BB47" s="342"/>
      <c r="BC47" s="142">
        <f>Assumptions!$F$82*(1+Assumptions!$D$104)^(BC$23)</f>
        <v>5000</v>
      </c>
      <c r="BD47" s="142">
        <f>Assumptions!$F$82*(1+Assumptions!$D$104)^(BD$23)</f>
        <v>5000</v>
      </c>
      <c r="BE47" s="142">
        <f>Assumptions!$F$82*(1+Assumptions!$D$104)^(BE$23)</f>
        <v>5000</v>
      </c>
      <c r="BF47" s="142">
        <f>Assumptions!$F$82*(1+Assumptions!$D$104)^(BF$23)</f>
        <v>5000</v>
      </c>
      <c r="BG47" s="142">
        <f>Assumptions!$F$82*(1+Assumptions!$D$104)^(BG$23)</f>
        <v>5000</v>
      </c>
      <c r="BH47" s="142">
        <f>Assumptions!$F$82*(1+Assumptions!$D$104)^(BH$23)</f>
        <v>5000</v>
      </c>
      <c r="BI47" s="142">
        <f>Assumptions!$F$82*(1+Assumptions!$D$104)^(BI$23)</f>
        <v>5000</v>
      </c>
      <c r="BJ47" s="142">
        <f>Assumptions!$F$82*(1+Assumptions!$D$104)^(BJ$23)</f>
        <v>5000</v>
      </c>
      <c r="BK47" s="142">
        <f>Assumptions!$F$82*(1+Assumptions!$D$104)^(BK$23)</f>
        <v>5000</v>
      </c>
      <c r="BL47" s="142">
        <f>Assumptions!$F$82*(1+Assumptions!$D$104)^(BL$23)</f>
        <v>5000</v>
      </c>
      <c r="BM47" s="142">
        <f>Assumptions!$F$82*(1+Assumptions!$D$104)^(BM$23)</f>
        <v>5000</v>
      </c>
      <c r="BN47" s="142">
        <f>Assumptions!$F$82*(1+Assumptions!$D$104)^(BN$23)</f>
        <v>5000</v>
      </c>
      <c r="BO47" s="342"/>
      <c r="BP47" s="142">
        <f>Assumptions!$F$82*(1+Assumptions!$D$104)^(BP$23)</f>
        <v>5100</v>
      </c>
      <c r="BQ47" s="142">
        <f>Assumptions!$F$82*(1+Assumptions!$D$104)^(BQ$23)</f>
        <v>5100</v>
      </c>
      <c r="BR47" s="142">
        <f>Assumptions!$F$82*(1+Assumptions!$D$104)^(BR$23)</f>
        <v>5100</v>
      </c>
      <c r="BS47" s="142">
        <f>Assumptions!$F$82*(1+Assumptions!$D$104)^(BS$23)</f>
        <v>5100</v>
      </c>
      <c r="BT47" s="142">
        <f>Assumptions!$F$82*(1+Assumptions!$D$104)^(BT$23)</f>
        <v>5100</v>
      </c>
      <c r="BU47" s="142">
        <f>Assumptions!$F$82*(1+Assumptions!$D$104)^(BU$23)</f>
        <v>5100</v>
      </c>
      <c r="BV47" s="142">
        <f>Assumptions!$F$82*(1+Assumptions!$D$104)^(BV$23)</f>
        <v>5100</v>
      </c>
      <c r="BW47" s="142">
        <f>Assumptions!$F$82*(1+Assumptions!$D$104)^(BW$23)</f>
        <v>5100</v>
      </c>
      <c r="BX47" s="142">
        <f>Assumptions!$F$82*(1+Assumptions!$D$104)^(BX$23)</f>
        <v>5100</v>
      </c>
      <c r="BY47" s="142">
        <f>Assumptions!$F$82*(1+Assumptions!$D$104)^(BY$23)</f>
        <v>5100</v>
      </c>
      <c r="BZ47" s="142">
        <f>Assumptions!$F$82*(1+Assumptions!$D$104)^(BZ$23)</f>
        <v>5100</v>
      </c>
      <c r="CA47" s="142">
        <f>Assumptions!$F$82*(1+Assumptions!$D$104)^(CA$23)</f>
        <v>5100</v>
      </c>
      <c r="CB47" s="342"/>
      <c r="CC47" s="142">
        <f>Assumptions!$F$82*(1+Assumptions!$D$104)^(CC$23)</f>
        <v>5202</v>
      </c>
      <c r="CD47" s="142">
        <f>Assumptions!$F$82*(1+Assumptions!$D$104)^(CD$23)</f>
        <v>5202</v>
      </c>
      <c r="CE47" s="142">
        <f>Assumptions!$F$82*(1+Assumptions!$D$104)^(CE$23)</f>
        <v>5202</v>
      </c>
      <c r="CF47" s="142">
        <f>Assumptions!$F$82*(1+Assumptions!$D$104)^(CF$23)</f>
        <v>5202</v>
      </c>
      <c r="CG47" s="142">
        <f>Assumptions!$F$82*(1+Assumptions!$D$104)^(CG$23)</f>
        <v>5202</v>
      </c>
      <c r="CH47" s="142">
        <f>Assumptions!$F$82*(1+Assumptions!$D$104)^(CH$23)</f>
        <v>5202</v>
      </c>
      <c r="CI47" s="142">
        <f>Assumptions!$F$82*(1+Assumptions!$D$104)^(CI$23)</f>
        <v>5202</v>
      </c>
      <c r="CJ47" s="142">
        <f>Assumptions!$F$82*(1+Assumptions!$D$104)^(CJ$23)</f>
        <v>5202</v>
      </c>
      <c r="CK47" s="142">
        <f>Assumptions!$F$82*(1+Assumptions!$D$104)^(CK$23)</f>
        <v>5202</v>
      </c>
      <c r="CL47" s="142">
        <f>Assumptions!$F$82*(1+Assumptions!$D$104)^(CL$23)</f>
        <v>5202</v>
      </c>
      <c r="CM47" s="142">
        <f>Assumptions!$F$82*(1+Assumptions!$D$104)^(CM$23)</f>
        <v>5202</v>
      </c>
      <c r="CN47" s="142">
        <f>Assumptions!$F$82*(1+Assumptions!$D$104)^(CN$23)</f>
        <v>5202</v>
      </c>
      <c r="CO47" s="342"/>
      <c r="CP47" s="142">
        <f>Assumptions!$F$82*(1+Assumptions!$D$104)^(CP$23)</f>
        <v>5306.04</v>
      </c>
      <c r="CQ47" s="142">
        <f>Assumptions!$F$82*(1+Assumptions!$D$104)^(CQ$23)</f>
        <v>5306.04</v>
      </c>
      <c r="CR47" s="142">
        <f>Assumptions!$F$82*(1+Assumptions!$D$104)^(CR$23)</f>
        <v>5306.04</v>
      </c>
      <c r="CS47" s="142">
        <f>Assumptions!$F$82*(1+Assumptions!$D$104)^(CS$23)</f>
        <v>5306.04</v>
      </c>
      <c r="CT47" s="142">
        <f>Assumptions!$F$82*(1+Assumptions!$D$104)^(CT$23)</f>
        <v>5306.04</v>
      </c>
      <c r="CU47" s="142">
        <f>Assumptions!$F$82*(1+Assumptions!$D$104)^(CU$23)</f>
        <v>5306.04</v>
      </c>
      <c r="CV47" s="142">
        <f>Assumptions!$F$82*(1+Assumptions!$D$104)^(CV$23)</f>
        <v>5306.04</v>
      </c>
      <c r="CW47" s="142">
        <f>Assumptions!$F$82*(1+Assumptions!$D$104)^(CW$23)</f>
        <v>5306.04</v>
      </c>
      <c r="CX47" s="142">
        <f>Assumptions!$F$82*(1+Assumptions!$D$104)^(CX$23)</f>
        <v>5306.04</v>
      </c>
      <c r="CY47" s="142">
        <f>Assumptions!$F$82*(1+Assumptions!$D$104)^(CY$23)</f>
        <v>5306.04</v>
      </c>
      <c r="CZ47" s="142">
        <f>Assumptions!$F$82*(1+Assumptions!$D$104)^(CZ$23)</f>
        <v>5306.04</v>
      </c>
      <c r="DA47" s="142">
        <f>Assumptions!$F$82*(1+Assumptions!$D$104)^(DA$23)</f>
        <v>5306.04</v>
      </c>
      <c r="DB47" s="342"/>
    </row>
    <row r="48" spans="2:106" s="28" customFormat="1" outlineLevel="1">
      <c r="B48" s="151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55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55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55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55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  <c r="BM48" s="143"/>
      <c r="BN48" s="143"/>
      <c r="BO48" s="155"/>
      <c r="BP48" s="143"/>
      <c r="BQ48" s="143"/>
      <c r="BR48" s="143"/>
      <c r="BS48" s="143"/>
      <c r="BT48" s="143"/>
      <c r="BU48" s="143"/>
      <c r="BV48" s="143"/>
      <c r="BW48" s="143"/>
      <c r="BX48" s="143"/>
      <c r="BY48" s="143"/>
      <c r="BZ48" s="143"/>
      <c r="CA48" s="143"/>
      <c r="CB48" s="155"/>
      <c r="CC48" s="143"/>
      <c r="CD48" s="143"/>
      <c r="CE48" s="143"/>
      <c r="CF48" s="143"/>
      <c r="CG48" s="143"/>
      <c r="CH48" s="143"/>
      <c r="CI48" s="143"/>
      <c r="CJ48" s="143"/>
      <c r="CK48" s="143"/>
      <c r="CL48" s="143"/>
      <c r="CM48" s="143"/>
      <c r="CN48" s="143"/>
      <c r="CO48" s="155"/>
      <c r="CP48" s="143"/>
      <c r="CQ48" s="143"/>
      <c r="CR48" s="143"/>
      <c r="CS48" s="143"/>
      <c r="CT48" s="143"/>
      <c r="CU48" s="143"/>
      <c r="CV48" s="143"/>
      <c r="CW48" s="143"/>
      <c r="CX48" s="143"/>
      <c r="CY48" s="143"/>
      <c r="CZ48" s="143"/>
      <c r="DA48" s="143"/>
      <c r="DB48" s="155"/>
    </row>
    <row r="49" spans="2:106" outlineLevel="1"/>
    <row r="50" spans="2:106" s="28" customFormat="1" outlineLevel="1">
      <c r="B50" s="212" t="str">
        <f>Assumptions!B83</f>
        <v>Administration expenses</v>
      </c>
      <c r="C50" s="388"/>
      <c r="D50" s="388"/>
      <c r="E50" s="388"/>
      <c r="F50" s="388"/>
      <c r="G50" s="388"/>
      <c r="H50" s="388"/>
      <c r="I50" s="388"/>
      <c r="J50" s="388"/>
      <c r="K50" s="388"/>
      <c r="L50" s="388"/>
      <c r="M50" s="388"/>
      <c r="N50" s="388"/>
      <c r="O50" s="387"/>
      <c r="P50" s="388"/>
      <c r="Q50" s="388"/>
      <c r="R50" s="388"/>
      <c r="S50" s="388"/>
      <c r="T50" s="388"/>
      <c r="U50" s="388"/>
      <c r="V50" s="388"/>
      <c r="W50" s="388"/>
      <c r="X50" s="388"/>
      <c r="Y50" s="388"/>
      <c r="Z50" s="388"/>
      <c r="AA50" s="388"/>
      <c r="AB50" s="387"/>
      <c r="AC50" s="388"/>
      <c r="AD50" s="388"/>
      <c r="AE50" s="388"/>
      <c r="AF50" s="388"/>
      <c r="AG50" s="388"/>
      <c r="AH50" s="388"/>
      <c r="AI50" s="388"/>
      <c r="AJ50" s="388"/>
      <c r="AK50" s="388"/>
      <c r="AL50" s="388"/>
      <c r="AM50" s="388"/>
      <c r="AN50" s="388"/>
      <c r="AO50" s="387"/>
      <c r="AP50" s="388"/>
      <c r="AQ50" s="388"/>
      <c r="AR50" s="388"/>
      <c r="AS50" s="388"/>
      <c r="AT50" s="388"/>
      <c r="AU50" s="388"/>
      <c r="AV50" s="388"/>
      <c r="AW50" s="388"/>
      <c r="AX50" s="388"/>
      <c r="AY50" s="388"/>
      <c r="AZ50" s="388"/>
      <c r="BA50" s="388"/>
      <c r="BB50" s="387"/>
      <c r="BC50" s="388"/>
      <c r="BD50" s="388"/>
      <c r="BE50" s="388"/>
      <c r="BF50" s="388"/>
      <c r="BG50" s="388"/>
      <c r="BH50" s="388"/>
      <c r="BI50" s="388"/>
      <c r="BJ50" s="388"/>
      <c r="BK50" s="388"/>
      <c r="BL50" s="388"/>
      <c r="BM50" s="388"/>
      <c r="BN50" s="388"/>
      <c r="BO50" s="387"/>
      <c r="BP50" s="388"/>
      <c r="BQ50" s="388"/>
      <c r="BR50" s="388"/>
      <c r="BS50" s="388"/>
      <c r="BT50" s="388"/>
      <c r="BU50" s="388"/>
      <c r="BV50" s="388"/>
      <c r="BW50" s="388"/>
      <c r="BX50" s="388"/>
      <c r="BY50" s="388"/>
      <c r="BZ50" s="388"/>
      <c r="CA50" s="388"/>
      <c r="CB50" s="387"/>
      <c r="CC50" s="388"/>
      <c r="CD50" s="388"/>
      <c r="CE50" s="388"/>
      <c r="CF50" s="388"/>
      <c r="CG50" s="388"/>
      <c r="CH50" s="388"/>
      <c r="CI50" s="388"/>
      <c r="CJ50" s="388"/>
      <c r="CK50" s="388"/>
      <c r="CL50" s="388"/>
      <c r="CM50" s="388"/>
      <c r="CN50" s="388"/>
      <c r="CO50" s="387"/>
      <c r="CP50" s="388"/>
      <c r="CQ50" s="388"/>
      <c r="CR50" s="388"/>
      <c r="CS50" s="388"/>
      <c r="CT50" s="388"/>
      <c r="CU50" s="388"/>
      <c r="CV50" s="388"/>
      <c r="CW50" s="388"/>
      <c r="CX50" s="388"/>
      <c r="CY50" s="388"/>
      <c r="CZ50" s="388"/>
      <c r="DA50" s="388"/>
      <c r="DB50" s="387"/>
    </row>
    <row r="51" spans="2:106" s="28" customFormat="1" outlineLevel="1">
      <c r="B51" s="149" t="str">
        <f>B45</f>
        <v>SaaS Phase</v>
      </c>
      <c r="C51" s="142">
        <f>Assumptions!$D$83*(1+Assumptions!$D$104)^(C$21)</f>
        <v>1000</v>
      </c>
      <c r="D51" s="142">
        <f>Assumptions!$D$83*(1+Assumptions!$D$104)^(D$21)</f>
        <v>1000</v>
      </c>
      <c r="E51" s="142">
        <f>Assumptions!$D$83*(1+Assumptions!$D$104)^(E$21)</f>
        <v>1000</v>
      </c>
      <c r="F51" s="142">
        <f>Assumptions!$D$83*(1+Assumptions!$D$104)^(F$21)</f>
        <v>1000</v>
      </c>
      <c r="G51" s="142">
        <f>Assumptions!$D$83*(1+Assumptions!$D$104)^(G$21)</f>
        <v>1000</v>
      </c>
      <c r="H51" s="142">
        <f>Assumptions!$D$83*(1+Assumptions!$D$104)^(H$21)</f>
        <v>1000</v>
      </c>
      <c r="I51" s="142">
        <f>Assumptions!$D$83*(1+Assumptions!$D$104)^(I$21)</f>
        <v>1000</v>
      </c>
      <c r="J51" s="142">
        <f>Assumptions!$D$83*(1+Assumptions!$D$104)^(J$21)</f>
        <v>1000</v>
      </c>
      <c r="K51" s="142">
        <f>Assumptions!$D$83*(1+Assumptions!$D$104)^(K$21)</f>
        <v>1000</v>
      </c>
      <c r="L51" s="142">
        <f>Assumptions!$D$83*(1+Assumptions!$D$104)^(L$21)</f>
        <v>1000</v>
      </c>
      <c r="M51" s="142">
        <f>Assumptions!$D$83*(1+Assumptions!$D$104)^(M$21)</f>
        <v>1000</v>
      </c>
      <c r="N51" s="142">
        <f>Assumptions!$D$83*(1+Assumptions!$D$104)^(N$21)</f>
        <v>1000</v>
      </c>
      <c r="O51" s="342"/>
      <c r="P51" s="142">
        <f>Assumptions!$D$83*(1+Assumptions!$D$104)^(P$21)</f>
        <v>1000</v>
      </c>
      <c r="Q51" s="142">
        <f>Assumptions!$D$83*(1+Assumptions!$D$104)^(Q$21)</f>
        <v>1000</v>
      </c>
      <c r="R51" s="142">
        <f>Assumptions!$D$83*(1+Assumptions!$D$104)^(R$21)</f>
        <v>1020</v>
      </c>
      <c r="S51" s="142">
        <f>Assumptions!$D$83*(1+Assumptions!$D$104)^(S$21)</f>
        <v>1020</v>
      </c>
      <c r="T51" s="142">
        <f>Assumptions!$D$83*(1+Assumptions!$D$104)^(T$21)</f>
        <v>1020</v>
      </c>
      <c r="U51" s="142">
        <f>Assumptions!$D$83*(1+Assumptions!$D$104)^(U$21)</f>
        <v>1020</v>
      </c>
      <c r="V51" s="142">
        <f>Assumptions!$D$83*(1+Assumptions!$D$104)^(V$21)</f>
        <v>1020</v>
      </c>
      <c r="W51" s="142">
        <f>Assumptions!$D$83*(1+Assumptions!$D$104)^(W$21)</f>
        <v>1020</v>
      </c>
      <c r="X51" s="142">
        <f>Assumptions!$D$83*(1+Assumptions!$D$104)^(X$21)</f>
        <v>1020</v>
      </c>
      <c r="Y51" s="142">
        <f>Assumptions!$D$83*(1+Assumptions!$D$104)^(Y$21)</f>
        <v>1020</v>
      </c>
      <c r="Z51" s="142">
        <f>Assumptions!$D$83*(1+Assumptions!$D$104)^(Z$21)</f>
        <v>1020</v>
      </c>
      <c r="AA51" s="142">
        <f>Assumptions!$D$83*(1+Assumptions!$D$104)^(AA$21)</f>
        <v>1020</v>
      </c>
      <c r="AB51" s="342"/>
      <c r="AC51" s="142">
        <f>Assumptions!$D$83*(1+Assumptions!$D$104)^(AC$21)</f>
        <v>1020</v>
      </c>
      <c r="AD51" s="142">
        <f>Assumptions!$D$83*(1+Assumptions!$D$104)^(AD$21)</f>
        <v>1020</v>
      </c>
      <c r="AE51" s="142">
        <f>Assumptions!$D$83*(1+Assumptions!$D$104)^(AE$21)</f>
        <v>1040.4000000000001</v>
      </c>
      <c r="AF51" s="142">
        <f>Assumptions!$D$83*(1+Assumptions!$D$104)^(AF$21)</f>
        <v>1040.4000000000001</v>
      </c>
      <c r="AG51" s="142">
        <f>Assumptions!$D$83*(1+Assumptions!$D$104)^(AG$21)</f>
        <v>1040.4000000000001</v>
      </c>
      <c r="AH51" s="142">
        <f>Assumptions!$D$83*(1+Assumptions!$D$104)^(AH$21)</f>
        <v>1040.4000000000001</v>
      </c>
      <c r="AI51" s="142">
        <f>Assumptions!$D$83*(1+Assumptions!$D$104)^(AI$21)</f>
        <v>1040.4000000000001</v>
      </c>
      <c r="AJ51" s="142">
        <f>Assumptions!$D$83*(1+Assumptions!$D$104)^(AJ$21)</f>
        <v>1040.4000000000001</v>
      </c>
      <c r="AK51" s="142">
        <f>Assumptions!$D$83*(1+Assumptions!$D$104)^(AK$21)</f>
        <v>1040.4000000000001</v>
      </c>
      <c r="AL51" s="142">
        <f>Assumptions!$D$83*(1+Assumptions!$D$104)^(AL$21)</f>
        <v>1040.4000000000001</v>
      </c>
      <c r="AM51" s="142">
        <f>Assumptions!$D$83*(1+Assumptions!$D$104)^(AM$21)</f>
        <v>1040.4000000000001</v>
      </c>
      <c r="AN51" s="142">
        <f>Assumptions!$D$83*(1+Assumptions!$D$104)^(AN$21)</f>
        <v>1040.4000000000001</v>
      </c>
      <c r="AO51" s="342"/>
      <c r="AP51" s="142">
        <f>Assumptions!$D$83*(1+Assumptions!$D$104)^(AP$21)</f>
        <v>1040.4000000000001</v>
      </c>
      <c r="AQ51" s="142">
        <f>Assumptions!$D$83*(1+Assumptions!$D$104)^(AQ$21)</f>
        <v>1040.4000000000001</v>
      </c>
      <c r="AR51" s="142">
        <f>Assumptions!$D$83*(1+Assumptions!$D$104)^(AR$21)</f>
        <v>1061.2079999999999</v>
      </c>
      <c r="AS51" s="142">
        <f>Assumptions!$D$83*(1+Assumptions!$D$104)^(AS$21)</f>
        <v>1061.2079999999999</v>
      </c>
      <c r="AT51" s="142">
        <f>Assumptions!$D$83*(1+Assumptions!$D$104)^(AT$21)</f>
        <v>1061.2079999999999</v>
      </c>
      <c r="AU51" s="142">
        <f>Assumptions!$D$83*(1+Assumptions!$D$104)^(AU$21)</f>
        <v>1061.2079999999999</v>
      </c>
      <c r="AV51" s="142">
        <f>Assumptions!$D$83*(1+Assumptions!$D$104)^(AV$21)</f>
        <v>1061.2079999999999</v>
      </c>
      <c r="AW51" s="142">
        <f>Assumptions!$D$83*(1+Assumptions!$D$104)^(AW$21)</f>
        <v>1061.2079999999999</v>
      </c>
      <c r="AX51" s="142">
        <f>Assumptions!$D$83*(1+Assumptions!$D$104)^(AX$21)</f>
        <v>1061.2079999999999</v>
      </c>
      <c r="AY51" s="142">
        <f>Assumptions!$D$83*(1+Assumptions!$D$104)^(AY$21)</f>
        <v>1061.2079999999999</v>
      </c>
      <c r="AZ51" s="142">
        <f>Assumptions!$D$83*(1+Assumptions!$D$104)^(AZ$21)</f>
        <v>1061.2079999999999</v>
      </c>
      <c r="BA51" s="142">
        <f>Assumptions!$D$83*(1+Assumptions!$D$104)^(BA$21)</f>
        <v>1061.2079999999999</v>
      </c>
      <c r="BB51" s="342"/>
      <c r="BC51" s="142">
        <f>Assumptions!$D$83*(1+Assumptions!$D$104)^(BC$21)</f>
        <v>1061.2079999999999</v>
      </c>
      <c r="BD51" s="142">
        <f>Assumptions!$D$83*(1+Assumptions!$D$104)^(BD$21)</f>
        <v>1061.2079999999999</v>
      </c>
      <c r="BE51" s="142">
        <f>Assumptions!$D$83*(1+Assumptions!$D$104)^(BE$21)</f>
        <v>1082.4321600000001</v>
      </c>
      <c r="BF51" s="142">
        <f>Assumptions!$D$83*(1+Assumptions!$D$104)^(BF$21)</f>
        <v>1082.4321600000001</v>
      </c>
      <c r="BG51" s="142">
        <f>Assumptions!$D$83*(1+Assumptions!$D$104)^(BG$21)</f>
        <v>1082.4321600000001</v>
      </c>
      <c r="BH51" s="142">
        <f>Assumptions!$D$83*(1+Assumptions!$D$104)^(BH$21)</f>
        <v>1082.4321600000001</v>
      </c>
      <c r="BI51" s="142">
        <f>Assumptions!$D$83*(1+Assumptions!$D$104)^(BI$21)</f>
        <v>1082.4321600000001</v>
      </c>
      <c r="BJ51" s="142">
        <f>Assumptions!$D$83*(1+Assumptions!$D$104)^(BJ$21)</f>
        <v>1082.4321600000001</v>
      </c>
      <c r="BK51" s="142">
        <f>Assumptions!$D$83*(1+Assumptions!$D$104)^(BK$21)</f>
        <v>1082.4321600000001</v>
      </c>
      <c r="BL51" s="142">
        <f>Assumptions!$D$83*(1+Assumptions!$D$104)^(BL$21)</f>
        <v>1082.4321600000001</v>
      </c>
      <c r="BM51" s="142">
        <f>Assumptions!$D$83*(1+Assumptions!$D$104)^(BM$21)</f>
        <v>1082.4321600000001</v>
      </c>
      <c r="BN51" s="142">
        <f>Assumptions!$D$83*(1+Assumptions!$D$104)^(BN$21)</f>
        <v>1082.4321600000001</v>
      </c>
      <c r="BO51" s="342"/>
      <c r="BP51" s="142">
        <f>Assumptions!$D$83*(1+Assumptions!$D$104)^(BP$21)</f>
        <v>1082.4321600000001</v>
      </c>
      <c r="BQ51" s="142">
        <f>Assumptions!$D$83*(1+Assumptions!$D$104)^(BQ$21)</f>
        <v>1082.4321600000001</v>
      </c>
      <c r="BR51" s="142">
        <f>Assumptions!$D$83*(1+Assumptions!$D$104)^(BR$21)</f>
        <v>1104.0808032</v>
      </c>
      <c r="BS51" s="142">
        <f>Assumptions!$D$83*(1+Assumptions!$D$104)^(BS$21)</f>
        <v>1104.0808032</v>
      </c>
      <c r="BT51" s="142">
        <f>Assumptions!$D$83*(1+Assumptions!$D$104)^(BT$21)</f>
        <v>1104.0808032</v>
      </c>
      <c r="BU51" s="142">
        <f>Assumptions!$D$83*(1+Assumptions!$D$104)^(BU$21)</f>
        <v>1104.0808032</v>
      </c>
      <c r="BV51" s="142">
        <f>Assumptions!$D$83*(1+Assumptions!$D$104)^(BV$21)</f>
        <v>1104.0808032</v>
      </c>
      <c r="BW51" s="142">
        <f>Assumptions!$D$83*(1+Assumptions!$D$104)^(BW$21)</f>
        <v>1104.0808032</v>
      </c>
      <c r="BX51" s="142">
        <f>Assumptions!$D$83*(1+Assumptions!$D$104)^(BX$21)</f>
        <v>1104.0808032</v>
      </c>
      <c r="BY51" s="142">
        <f>Assumptions!$D$83*(1+Assumptions!$D$104)^(BY$21)</f>
        <v>1104.0808032</v>
      </c>
      <c r="BZ51" s="142">
        <f>Assumptions!$D$83*(1+Assumptions!$D$104)^(BZ$21)</f>
        <v>1104.0808032</v>
      </c>
      <c r="CA51" s="142">
        <f>Assumptions!$D$83*(1+Assumptions!$D$104)^(CA$21)</f>
        <v>1104.0808032</v>
      </c>
      <c r="CB51" s="342"/>
      <c r="CC51" s="142">
        <f>Assumptions!$D$83*(1+Assumptions!$D$104)^(CC$21)</f>
        <v>1104.0808032</v>
      </c>
      <c r="CD51" s="142">
        <f>Assumptions!$D$83*(1+Assumptions!$D$104)^(CD$21)</f>
        <v>1104.0808032</v>
      </c>
      <c r="CE51" s="142">
        <f>Assumptions!$D$83*(1+Assumptions!$D$104)^(CE$21)</f>
        <v>1126.1624192640002</v>
      </c>
      <c r="CF51" s="142">
        <f>Assumptions!$D$83*(1+Assumptions!$D$104)^(CF$21)</f>
        <v>1126.1624192640002</v>
      </c>
      <c r="CG51" s="142">
        <f>Assumptions!$D$83*(1+Assumptions!$D$104)^(CG$21)</f>
        <v>1126.1624192640002</v>
      </c>
      <c r="CH51" s="142">
        <f>Assumptions!$D$83*(1+Assumptions!$D$104)^(CH$21)</f>
        <v>1126.1624192640002</v>
      </c>
      <c r="CI51" s="142">
        <f>Assumptions!$D$83*(1+Assumptions!$D$104)^(CI$21)</f>
        <v>1126.1624192640002</v>
      </c>
      <c r="CJ51" s="142">
        <f>Assumptions!$D$83*(1+Assumptions!$D$104)^(CJ$21)</f>
        <v>1126.1624192640002</v>
      </c>
      <c r="CK51" s="142">
        <f>Assumptions!$D$83*(1+Assumptions!$D$104)^(CK$21)</f>
        <v>1126.1624192640002</v>
      </c>
      <c r="CL51" s="142">
        <f>Assumptions!$D$83*(1+Assumptions!$D$104)^(CL$21)</f>
        <v>1126.1624192640002</v>
      </c>
      <c r="CM51" s="142">
        <f>Assumptions!$D$83*(1+Assumptions!$D$104)^(CM$21)</f>
        <v>1126.1624192640002</v>
      </c>
      <c r="CN51" s="142">
        <f>Assumptions!$D$83*(1+Assumptions!$D$104)^(CN$21)</f>
        <v>1126.1624192640002</v>
      </c>
      <c r="CO51" s="342"/>
      <c r="CP51" s="142">
        <f>Assumptions!$D$83*(1+Assumptions!$D$104)^(CP$21)</f>
        <v>1126.1624192640002</v>
      </c>
      <c r="CQ51" s="142">
        <f>Assumptions!$D$83*(1+Assumptions!$D$104)^(CQ$21)</f>
        <v>1126.1624192640002</v>
      </c>
      <c r="CR51" s="142">
        <f>Assumptions!$D$83*(1+Assumptions!$D$104)^(CR$21)</f>
        <v>1148.6856676492798</v>
      </c>
      <c r="CS51" s="142">
        <f>Assumptions!$D$83*(1+Assumptions!$D$104)^(CS$21)</f>
        <v>1148.6856676492798</v>
      </c>
      <c r="CT51" s="142">
        <f>Assumptions!$D$83*(1+Assumptions!$D$104)^(CT$21)</f>
        <v>1148.6856676492798</v>
      </c>
      <c r="CU51" s="142">
        <f>Assumptions!$D$83*(1+Assumptions!$D$104)^(CU$21)</f>
        <v>1148.6856676492798</v>
      </c>
      <c r="CV51" s="142">
        <f>Assumptions!$D$83*(1+Assumptions!$D$104)^(CV$21)</f>
        <v>1148.6856676492798</v>
      </c>
      <c r="CW51" s="142">
        <f>Assumptions!$D$83*(1+Assumptions!$D$104)^(CW$21)</f>
        <v>1148.6856676492798</v>
      </c>
      <c r="CX51" s="142">
        <f>Assumptions!$D$83*(1+Assumptions!$D$104)^(CX$21)</f>
        <v>1148.6856676492798</v>
      </c>
      <c r="CY51" s="142">
        <f>Assumptions!$D$83*(1+Assumptions!$D$104)^(CY$21)</f>
        <v>1148.6856676492798</v>
      </c>
      <c r="CZ51" s="142">
        <f>Assumptions!$D$83*(1+Assumptions!$D$104)^(CZ$21)</f>
        <v>1148.6856676492798</v>
      </c>
      <c r="DA51" s="142">
        <f>Assumptions!$D$83*(1+Assumptions!$D$104)^(DA$21)</f>
        <v>1148.6856676492798</v>
      </c>
      <c r="DB51" s="342"/>
    </row>
    <row r="52" spans="2:106" s="28" customFormat="1" outlineLevel="1">
      <c r="B52" s="149" t="str">
        <f t="shared" ref="B52:B53" si="138">B46</f>
        <v>PaaS Phase</v>
      </c>
      <c r="C52" s="142">
        <f>Assumptions!$E$83*(1+Assumptions!$D$104)^(C$22)</f>
        <v>2500</v>
      </c>
      <c r="D52" s="142">
        <f>Assumptions!$E$83*(1+Assumptions!$D$104)^(D$22)</f>
        <v>2500</v>
      </c>
      <c r="E52" s="142">
        <f>Assumptions!$E$83*(1+Assumptions!$D$104)^(E$22)</f>
        <v>2500</v>
      </c>
      <c r="F52" s="142">
        <f>Assumptions!$E$83*(1+Assumptions!$D$104)^(F$22)</f>
        <v>2500</v>
      </c>
      <c r="G52" s="142">
        <f>Assumptions!$E$83*(1+Assumptions!$D$104)^(G$22)</f>
        <v>2500</v>
      </c>
      <c r="H52" s="142">
        <f>Assumptions!$E$83*(1+Assumptions!$D$104)^(H$22)</f>
        <v>2500</v>
      </c>
      <c r="I52" s="142">
        <f>Assumptions!$E$83*(1+Assumptions!$D$104)^(I$22)</f>
        <v>2500</v>
      </c>
      <c r="J52" s="142">
        <f>Assumptions!$E$83*(1+Assumptions!$D$104)^(J$22)</f>
        <v>2500</v>
      </c>
      <c r="K52" s="142">
        <f>Assumptions!$E$83*(1+Assumptions!$D$104)^(K$22)</f>
        <v>2500</v>
      </c>
      <c r="L52" s="142">
        <f>Assumptions!$E$83*(1+Assumptions!$D$104)^(L$22)</f>
        <v>2500</v>
      </c>
      <c r="M52" s="142">
        <f>Assumptions!$E$83*(1+Assumptions!$D$104)^(M$22)</f>
        <v>2500</v>
      </c>
      <c r="N52" s="142">
        <f>Assumptions!$E$83*(1+Assumptions!$D$104)^(N$22)</f>
        <v>2500</v>
      </c>
      <c r="O52" s="342"/>
      <c r="P52" s="142">
        <f>Assumptions!$E$83*(1+Assumptions!$D$104)^(P$22)</f>
        <v>2500</v>
      </c>
      <c r="Q52" s="142">
        <f>Assumptions!$E$83*(1+Assumptions!$D$104)^(Q$22)</f>
        <v>2500</v>
      </c>
      <c r="R52" s="142">
        <f>Assumptions!$E$83*(1+Assumptions!$D$104)^(R$22)</f>
        <v>2500</v>
      </c>
      <c r="S52" s="142">
        <f>Assumptions!$E$83*(1+Assumptions!$D$104)^(S$22)</f>
        <v>2500</v>
      </c>
      <c r="T52" s="142">
        <f>Assumptions!$E$83*(1+Assumptions!$D$104)^(T$22)</f>
        <v>2500</v>
      </c>
      <c r="U52" s="142">
        <f>Assumptions!$E$83*(1+Assumptions!$D$104)^(U$22)</f>
        <v>2500</v>
      </c>
      <c r="V52" s="142">
        <f>Assumptions!$E$83*(1+Assumptions!$D$104)^(V$22)</f>
        <v>2500</v>
      </c>
      <c r="W52" s="142">
        <f>Assumptions!$E$83*(1+Assumptions!$D$104)^(W$22)</f>
        <v>2500</v>
      </c>
      <c r="X52" s="142">
        <f>Assumptions!$E$83*(1+Assumptions!$D$104)^(X$22)</f>
        <v>2500</v>
      </c>
      <c r="Y52" s="142">
        <f>Assumptions!$E$83*(1+Assumptions!$D$104)^(Y$22)</f>
        <v>2500</v>
      </c>
      <c r="Z52" s="142">
        <f>Assumptions!$E$83*(1+Assumptions!$D$104)^(Z$22)</f>
        <v>2500</v>
      </c>
      <c r="AA52" s="142">
        <f>Assumptions!$E$83*(1+Assumptions!$D$104)^(AA$22)</f>
        <v>2500</v>
      </c>
      <c r="AB52" s="342"/>
      <c r="AC52" s="142">
        <f>Assumptions!$E$83*(1+Assumptions!$D$104)^(AC$22)</f>
        <v>2500</v>
      </c>
      <c r="AD52" s="142">
        <f>Assumptions!$E$83*(1+Assumptions!$D$104)^(AD$22)</f>
        <v>2500</v>
      </c>
      <c r="AE52" s="142">
        <f>Assumptions!$E$83*(1+Assumptions!$D$104)^(AE$22)</f>
        <v>2500</v>
      </c>
      <c r="AF52" s="142">
        <f>Assumptions!$E$83*(1+Assumptions!$D$104)^(AF$22)</f>
        <v>2500</v>
      </c>
      <c r="AG52" s="142">
        <f>Assumptions!$E$83*(1+Assumptions!$D$104)^(AG$22)</f>
        <v>2500</v>
      </c>
      <c r="AH52" s="142">
        <f>Assumptions!$E$83*(1+Assumptions!$D$104)^(AH$22)</f>
        <v>2500</v>
      </c>
      <c r="AI52" s="142">
        <f>Assumptions!$E$83*(1+Assumptions!$D$104)^(AI$22)</f>
        <v>2550</v>
      </c>
      <c r="AJ52" s="142">
        <f>Assumptions!$E$83*(1+Assumptions!$D$104)^(AJ$22)</f>
        <v>2550</v>
      </c>
      <c r="AK52" s="142">
        <f>Assumptions!$E$83*(1+Assumptions!$D$104)^(AK$22)</f>
        <v>2550</v>
      </c>
      <c r="AL52" s="142">
        <f>Assumptions!$E$83*(1+Assumptions!$D$104)^(AL$22)</f>
        <v>2550</v>
      </c>
      <c r="AM52" s="142">
        <f>Assumptions!$E$83*(1+Assumptions!$D$104)^(AM$22)</f>
        <v>2550</v>
      </c>
      <c r="AN52" s="142">
        <f>Assumptions!$E$83*(1+Assumptions!$D$104)^(AN$22)</f>
        <v>2550</v>
      </c>
      <c r="AO52" s="342"/>
      <c r="AP52" s="142">
        <f>Assumptions!$E$83*(1+Assumptions!$D$104)^(AP$22)</f>
        <v>2550</v>
      </c>
      <c r="AQ52" s="142">
        <f>Assumptions!$E$83*(1+Assumptions!$D$104)^(AQ$22)</f>
        <v>2550</v>
      </c>
      <c r="AR52" s="142">
        <f>Assumptions!$E$83*(1+Assumptions!$D$104)^(AR$22)</f>
        <v>2550</v>
      </c>
      <c r="AS52" s="142">
        <f>Assumptions!$E$83*(1+Assumptions!$D$104)^(AS$22)</f>
        <v>2550</v>
      </c>
      <c r="AT52" s="142">
        <f>Assumptions!$E$83*(1+Assumptions!$D$104)^(AT$22)</f>
        <v>2550</v>
      </c>
      <c r="AU52" s="142">
        <f>Assumptions!$E$83*(1+Assumptions!$D$104)^(AU$22)</f>
        <v>2550</v>
      </c>
      <c r="AV52" s="142">
        <f>Assumptions!$E$83*(1+Assumptions!$D$104)^(AV$22)</f>
        <v>2601</v>
      </c>
      <c r="AW52" s="142">
        <f>Assumptions!$E$83*(1+Assumptions!$D$104)^(AW$22)</f>
        <v>2601</v>
      </c>
      <c r="AX52" s="142">
        <f>Assumptions!$E$83*(1+Assumptions!$D$104)^(AX$22)</f>
        <v>2601</v>
      </c>
      <c r="AY52" s="142">
        <f>Assumptions!$E$83*(1+Assumptions!$D$104)^(AY$22)</f>
        <v>2601</v>
      </c>
      <c r="AZ52" s="142">
        <f>Assumptions!$E$83*(1+Assumptions!$D$104)^(AZ$22)</f>
        <v>2601</v>
      </c>
      <c r="BA52" s="142">
        <f>Assumptions!$E$83*(1+Assumptions!$D$104)^(BA$22)</f>
        <v>2601</v>
      </c>
      <c r="BB52" s="342"/>
      <c r="BC52" s="142">
        <f>Assumptions!$E$83*(1+Assumptions!$D$104)^(BC$22)</f>
        <v>2601</v>
      </c>
      <c r="BD52" s="142">
        <f>Assumptions!$E$83*(1+Assumptions!$D$104)^(BD$22)</f>
        <v>2601</v>
      </c>
      <c r="BE52" s="142">
        <f>Assumptions!$E$83*(1+Assumptions!$D$104)^(BE$22)</f>
        <v>2601</v>
      </c>
      <c r="BF52" s="142">
        <f>Assumptions!$E$83*(1+Assumptions!$D$104)^(BF$22)</f>
        <v>2601</v>
      </c>
      <c r="BG52" s="142">
        <f>Assumptions!$E$83*(1+Assumptions!$D$104)^(BG$22)</f>
        <v>2601</v>
      </c>
      <c r="BH52" s="142">
        <f>Assumptions!$E$83*(1+Assumptions!$D$104)^(BH$22)</f>
        <v>2601</v>
      </c>
      <c r="BI52" s="142">
        <f>Assumptions!$E$83*(1+Assumptions!$D$104)^(BI$22)</f>
        <v>2653.02</v>
      </c>
      <c r="BJ52" s="142">
        <f>Assumptions!$E$83*(1+Assumptions!$D$104)^(BJ$22)</f>
        <v>2653.02</v>
      </c>
      <c r="BK52" s="142">
        <f>Assumptions!$E$83*(1+Assumptions!$D$104)^(BK$22)</f>
        <v>2653.02</v>
      </c>
      <c r="BL52" s="142">
        <f>Assumptions!$E$83*(1+Assumptions!$D$104)^(BL$22)</f>
        <v>2653.02</v>
      </c>
      <c r="BM52" s="142">
        <f>Assumptions!$E$83*(1+Assumptions!$D$104)^(BM$22)</f>
        <v>2653.02</v>
      </c>
      <c r="BN52" s="142">
        <f>Assumptions!$E$83*(1+Assumptions!$D$104)^(BN$22)</f>
        <v>2653.02</v>
      </c>
      <c r="BO52" s="342"/>
      <c r="BP52" s="142">
        <f>Assumptions!$E$83*(1+Assumptions!$D$104)^(BP$22)</f>
        <v>2653.02</v>
      </c>
      <c r="BQ52" s="142">
        <f>Assumptions!$E$83*(1+Assumptions!$D$104)^(BQ$22)</f>
        <v>2653.02</v>
      </c>
      <c r="BR52" s="142">
        <f>Assumptions!$E$83*(1+Assumptions!$D$104)^(BR$22)</f>
        <v>2653.02</v>
      </c>
      <c r="BS52" s="142">
        <f>Assumptions!$E$83*(1+Assumptions!$D$104)^(BS$22)</f>
        <v>2653.02</v>
      </c>
      <c r="BT52" s="142">
        <f>Assumptions!$E$83*(1+Assumptions!$D$104)^(BT$22)</f>
        <v>2653.02</v>
      </c>
      <c r="BU52" s="142">
        <f>Assumptions!$E$83*(1+Assumptions!$D$104)^(BU$22)</f>
        <v>2653.02</v>
      </c>
      <c r="BV52" s="142">
        <f>Assumptions!$E$83*(1+Assumptions!$D$104)^(BV$22)</f>
        <v>2706.0803999999998</v>
      </c>
      <c r="BW52" s="142">
        <f>Assumptions!$E$83*(1+Assumptions!$D$104)^(BW$22)</f>
        <v>2706.0803999999998</v>
      </c>
      <c r="BX52" s="142">
        <f>Assumptions!$E$83*(1+Assumptions!$D$104)^(BX$22)</f>
        <v>2706.0803999999998</v>
      </c>
      <c r="BY52" s="142">
        <f>Assumptions!$E$83*(1+Assumptions!$D$104)^(BY$22)</f>
        <v>2706.0803999999998</v>
      </c>
      <c r="BZ52" s="142">
        <f>Assumptions!$E$83*(1+Assumptions!$D$104)^(BZ$22)</f>
        <v>2706.0803999999998</v>
      </c>
      <c r="CA52" s="142">
        <f>Assumptions!$E$83*(1+Assumptions!$D$104)^(CA$22)</f>
        <v>2706.0803999999998</v>
      </c>
      <c r="CB52" s="342"/>
      <c r="CC52" s="142">
        <f>Assumptions!$E$83*(1+Assumptions!$D$104)^(CC$22)</f>
        <v>2706.0803999999998</v>
      </c>
      <c r="CD52" s="142">
        <f>Assumptions!$E$83*(1+Assumptions!$D$104)^(CD$22)</f>
        <v>2706.0803999999998</v>
      </c>
      <c r="CE52" s="142">
        <f>Assumptions!$E$83*(1+Assumptions!$D$104)^(CE$22)</f>
        <v>2706.0803999999998</v>
      </c>
      <c r="CF52" s="142">
        <f>Assumptions!$E$83*(1+Assumptions!$D$104)^(CF$22)</f>
        <v>2706.0803999999998</v>
      </c>
      <c r="CG52" s="142">
        <f>Assumptions!$E$83*(1+Assumptions!$D$104)^(CG$22)</f>
        <v>2706.0803999999998</v>
      </c>
      <c r="CH52" s="142">
        <f>Assumptions!$E$83*(1+Assumptions!$D$104)^(CH$22)</f>
        <v>2706.0803999999998</v>
      </c>
      <c r="CI52" s="142">
        <f>Assumptions!$E$83*(1+Assumptions!$D$104)^(CI$22)</f>
        <v>2760.2020080000002</v>
      </c>
      <c r="CJ52" s="142">
        <f>Assumptions!$E$83*(1+Assumptions!$D$104)^(CJ$22)</f>
        <v>2760.2020080000002</v>
      </c>
      <c r="CK52" s="142">
        <f>Assumptions!$E$83*(1+Assumptions!$D$104)^(CK$22)</f>
        <v>2760.2020080000002</v>
      </c>
      <c r="CL52" s="142">
        <f>Assumptions!$E$83*(1+Assumptions!$D$104)^(CL$22)</f>
        <v>2760.2020080000002</v>
      </c>
      <c r="CM52" s="142">
        <f>Assumptions!$E$83*(1+Assumptions!$D$104)^(CM$22)</f>
        <v>2760.2020080000002</v>
      </c>
      <c r="CN52" s="142">
        <f>Assumptions!$E$83*(1+Assumptions!$D$104)^(CN$22)</f>
        <v>2760.2020080000002</v>
      </c>
      <c r="CO52" s="342"/>
      <c r="CP52" s="142">
        <f>Assumptions!$E$83*(1+Assumptions!$D$104)^(CP$22)</f>
        <v>2760.2020080000002</v>
      </c>
      <c r="CQ52" s="142">
        <f>Assumptions!$E$83*(1+Assumptions!$D$104)^(CQ$22)</f>
        <v>2760.2020080000002</v>
      </c>
      <c r="CR52" s="142">
        <f>Assumptions!$E$83*(1+Assumptions!$D$104)^(CR$22)</f>
        <v>2760.2020080000002</v>
      </c>
      <c r="CS52" s="142">
        <f>Assumptions!$E$83*(1+Assumptions!$D$104)^(CS$22)</f>
        <v>2760.2020080000002</v>
      </c>
      <c r="CT52" s="142">
        <f>Assumptions!$E$83*(1+Assumptions!$D$104)^(CT$22)</f>
        <v>2760.2020080000002</v>
      </c>
      <c r="CU52" s="142">
        <f>Assumptions!$E$83*(1+Assumptions!$D$104)^(CU$22)</f>
        <v>2760.2020080000002</v>
      </c>
      <c r="CV52" s="142">
        <f>Assumptions!$E$83*(1+Assumptions!$D$104)^(CV$22)</f>
        <v>2815.40604816</v>
      </c>
      <c r="CW52" s="142">
        <f>Assumptions!$E$83*(1+Assumptions!$D$104)^(CW$22)</f>
        <v>2815.40604816</v>
      </c>
      <c r="CX52" s="142">
        <f>Assumptions!$E$83*(1+Assumptions!$D$104)^(CX$22)</f>
        <v>2815.40604816</v>
      </c>
      <c r="CY52" s="142">
        <f>Assumptions!$E$83*(1+Assumptions!$D$104)^(CY$22)</f>
        <v>2815.40604816</v>
      </c>
      <c r="CZ52" s="142">
        <f>Assumptions!$E$83*(1+Assumptions!$D$104)^(CZ$22)</f>
        <v>2815.40604816</v>
      </c>
      <c r="DA52" s="142">
        <f>Assumptions!$E$83*(1+Assumptions!$D$104)^(DA$22)</f>
        <v>2815.40604816</v>
      </c>
      <c r="DB52" s="342"/>
    </row>
    <row r="53" spans="2:106" s="28" customFormat="1" outlineLevel="1">
      <c r="B53" s="149" t="str">
        <f t="shared" si="138"/>
        <v>Baas Phase</v>
      </c>
      <c r="C53" s="142">
        <f>Assumptions!$F$83*(1+Assumptions!$D$104)^(C$23)</f>
        <v>5000</v>
      </c>
      <c r="D53" s="142">
        <f>Assumptions!$F$83*(1+Assumptions!$D$104)^(D$23)</f>
        <v>5000</v>
      </c>
      <c r="E53" s="142">
        <f>Assumptions!$F$83*(1+Assumptions!$D$104)^(E$23)</f>
        <v>5000</v>
      </c>
      <c r="F53" s="142">
        <f>Assumptions!$F$83*(1+Assumptions!$D$104)^(F$23)</f>
        <v>5000</v>
      </c>
      <c r="G53" s="142">
        <f>Assumptions!$F$83*(1+Assumptions!$D$104)^(G$23)</f>
        <v>5000</v>
      </c>
      <c r="H53" s="142">
        <f>Assumptions!$F$83*(1+Assumptions!$D$104)^(H$23)</f>
        <v>5000</v>
      </c>
      <c r="I53" s="142">
        <f>Assumptions!$F$83*(1+Assumptions!$D$104)^(I$23)</f>
        <v>5000</v>
      </c>
      <c r="J53" s="142">
        <f>Assumptions!$F$83*(1+Assumptions!$D$104)^(J$23)</f>
        <v>5000</v>
      </c>
      <c r="K53" s="142">
        <f>Assumptions!$F$83*(1+Assumptions!$D$104)^(K$23)</f>
        <v>5000</v>
      </c>
      <c r="L53" s="142">
        <f>Assumptions!$F$83*(1+Assumptions!$D$104)^(L$23)</f>
        <v>5000</v>
      </c>
      <c r="M53" s="142">
        <f>Assumptions!$F$83*(1+Assumptions!$D$104)^(M$23)</f>
        <v>5000</v>
      </c>
      <c r="N53" s="142">
        <f>Assumptions!$F$83*(1+Assumptions!$D$104)^(N$23)</f>
        <v>5000</v>
      </c>
      <c r="O53" s="342"/>
      <c r="P53" s="142">
        <f>Assumptions!$F$83*(1+Assumptions!$D$104)^(P$23)</f>
        <v>5000</v>
      </c>
      <c r="Q53" s="142">
        <f>Assumptions!$F$83*(1+Assumptions!$D$104)^(Q$23)</f>
        <v>5000</v>
      </c>
      <c r="R53" s="142">
        <f>Assumptions!$F$83*(1+Assumptions!$D$104)^(R$23)</f>
        <v>5000</v>
      </c>
      <c r="S53" s="142">
        <f>Assumptions!$F$83*(1+Assumptions!$D$104)^(S$23)</f>
        <v>5000</v>
      </c>
      <c r="T53" s="142">
        <f>Assumptions!$F$83*(1+Assumptions!$D$104)^(T$23)</f>
        <v>5000</v>
      </c>
      <c r="U53" s="142">
        <f>Assumptions!$F$83*(1+Assumptions!$D$104)^(U$23)</f>
        <v>5000</v>
      </c>
      <c r="V53" s="142">
        <f>Assumptions!$F$83*(1+Assumptions!$D$104)^(V$23)</f>
        <v>5000</v>
      </c>
      <c r="W53" s="142">
        <f>Assumptions!$F$83*(1+Assumptions!$D$104)^(W$23)</f>
        <v>5000</v>
      </c>
      <c r="X53" s="142">
        <f>Assumptions!$F$83*(1+Assumptions!$D$104)^(X$23)</f>
        <v>5000</v>
      </c>
      <c r="Y53" s="142">
        <f>Assumptions!$F$83*(1+Assumptions!$D$104)^(Y$23)</f>
        <v>5000</v>
      </c>
      <c r="Z53" s="142">
        <f>Assumptions!$F$83*(1+Assumptions!$D$104)^(Z$23)</f>
        <v>5000</v>
      </c>
      <c r="AA53" s="142">
        <f>Assumptions!$F$83*(1+Assumptions!$D$104)^(AA$23)</f>
        <v>5000</v>
      </c>
      <c r="AB53" s="342"/>
      <c r="AC53" s="142">
        <f>Assumptions!$F$83*(1+Assumptions!$D$104)^(AC$23)</f>
        <v>5000</v>
      </c>
      <c r="AD53" s="142">
        <f>Assumptions!$F$83*(1+Assumptions!$D$104)^(AD$23)</f>
        <v>5000</v>
      </c>
      <c r="AE53" s="142">
        <f>Assumptions!$F$83*(1+Assumptions!$D$104)^(AE$23)</f>
        <v>5000</v>
      </c>
      <c r="AF53" s="142">
        <f>Assumptions!$F$83*(1+Assumptions!$D$104)^(AF$23)</f>
        <v>5000</v>
      </c>
      <c r="AG53" s="142">
        <f>Assumptions!$F$83*(1+Assumptions!$D$104)^(AG$23)</f>
        <v>5000</v>
      </c>
      <c r="AH53" s="142">
        <f>Assumptions!$F$83*(1+Assumptions!$D$104)^(AH$23)</f>
        <v>5000</v>
      </c>
      <c r="AI53" s="142">
        <f>Assumptions!$F$83*(1+Assumptions!$D$104)^(AI$23)</f>
        <v>5000</v>
      </c>
      <c r="AJ53" s="142">
        <f>Assumptions!$F$83*(1+Assumptions!$D$104)^(AJ$23)</f>
        <v>5000</v>
      </c>
      <c r="AK53" s="142">
        <f>Assumptions!$F$83*(1+Assumptions!$D$104)^(AK$23)</f>
        <v>5000</v>
      </c>
      <c r="AL53" s="142">
        <f>Assumptions!$F$83*(1+Assumptions!$D$104)^(AL$23)</f>
        <v>5000</v>
      </c>
      <c r="AM53" s="142">
        <f>Assumptions!$F$83*(1+Assumptions!$D$104)^(AM$23)</f>
        <v>5000</v>
      </c>
      <c r="AN53" s="142">
        <f>Assumptions!$F$83*(1+Assumptions!$D$104)^(AN$23)</f>
        <v>5000</v>
      </c>
      <c r="AO53" s="342"/>
      <c r="AP53" s="142">
        <f>Assumptions!$F$83*(1+Assumptions!$D$104)^(AP$23)</f>
        <v>5000</v>
      </c>
      <c r="AQ53" s="142">
        <f>Assumptions!$F$83*(1+Assumptions!$D$104)^(AQ$23)</f>
        <v>5000</v>
      </c>
      <c r="AR53" s="142">
        <f>Assumptions!$F$83*(1+Assumptions!$D$104)^(AR$23)</f>
        <v>5000</v>
      </c>
      <c r="AS53" s="142">
        <f>Assumptions!$F$83*(1+Assumptions!$D$104)^(AS$23)</f>
        <v>5000</v>
      </c>
      <c r="AT53" s="142">
        <f>Assumptions!$F$83*(1+Assumptions!$D$104)^(AT$23)</f>
        <v>5000</v>
      </c>
      <c r="AU53" s="142">
        <f>Assumptions!$F$83*(1+Assumptions!$D$104)^(AU$23)</f>
        <v>5000</v>
      </c>
      <c r="AV53" s="142">
        <f>Assumptions!$F$83*(1+Assumptions!$D$104)^(AV$23)</f>
        <v>5000</v>
      </c>
      <c r="AW53" s="142">
        <f>Assumptions!$F$83*(1+Assumptions!$D$104)^(AW$23)</f>
        <v>5000</v>
      </c>
      <c r="AX53" s="142">
        <f>Assumptions!$F$83*(1+Assumptions!$D$104)^(AX$23)</f>
        <v>5000</v>
      </c>
      <c r="AY53" s="142">
        <f>Assumptions!$F$83*(1+Assumptions!$D$104)^(AY$23)</f>
        <v>5000</v>
      </c>
      <c r="AZ53" s="142">
        <f>Assumptions!$F$83*(1+Assumptions!$D$104)^(AZ$23)</f>
        <v>5000</v>
      </c>
      <c r="BA53" s="142">
        <f>Assumptions!$F$83*(1+Assumptions!$D$104)^(BA$23)</f>
        <v>5000</v>
      </c>
      <c r="BB53" s="342"/>
      <c r="BC53" s="142">
        <f>Assumptions!$F$83*(1+Assumptions!$D$104)^(BC$23)</f>
        <v>5000</v>
      </c>
      <c r="BD53" s="142">
        <f>Assumptions!$F$83*(1+Assumptions!$D$104)^(BD$23)</f>
        <v>5000</v>
      </c>
      <c r="BE53" s="142">
        <f>Assumptions!$F$83*(1+Assumptions!$D$104)^(BE$23)</f>
        <v>5000</v>
      </c>
      <c r="BF53" s="142">
        <f>Assumptions!$F$83*(1+Assumptions!$D$104)^(BF$23)</f>
        <v>5000</v>
      </c>
      <c r="BG53" s="142">
        <f>Assumptions!$F$83*(1+Assumptions!$D$104)^(BG$23)</f>
        <v>5000</v>
      </c>
      <c r="BH53" s="142">
        <f>Assumptions!$F$83*(1+Assumptions!$D$104)^(BH$23)</f>
        <v>5000</v>
      </c>
      <c r="BI53" s="142">
        <f>Assumptions!$F$83*(1+Assumptions!$D$104)^(BI$23)</f>
        <v>5000</v>
      </c>
      <c r="BJ53" s="142">
        <f>Assumptions!$F$83*(1+Assumptions!$D$104)^(BJ$23)</f>
        <v>5000</v>
      </c>
      <c r="BK53" s="142">
        <f>Assumptions!$F$83*(1+Assumptions!$D$104)^(BK$23)</f>
        <v>5000</v>
      </c>
      <c r="BL53" s="142">
        <f>Assumptions!$F$83*(1+Assumptions!$D$104)^(BL$23)</f>
        <v>5000</v>
      </c>
      <c r="BM53" s="142">
        <f>Assumptions!$F$83*(1+Assumptions!$D$104)^(BM$23)</f>
        <v>5000</v>
      </c>
      <c r="BN53" s="142">
        <f>Assumptions!$F$83*(1+Assumptions!$D$104)^(BN$23)</f>
        <v>5000</v>
      </c>
      <c r="BO53" s="342"/>
      <c r="BP53" s="142">
        <f>Assumptions!$F$83*(1+Assumptions!$D$104)^(BP$23)</f>
        <v>5100</v>
      </c>
      <c r="BQ53" s="142">
        <f>Assumptions!$F$83*(1+Assumptions!$D$104)^(BQ$23)</f>
        <v>5100</v>
      </c>
      <c r="BR53" s="142">
        <f>Assumptions!$F$83*(1+Assumptions!$D$104)^(BR$23)</f>
        <v>5100</v>
      </c>
      <c r="BS53" s="142">
        <f>Assumptions!$F$83*(1+Assumptions!$D$104)^(BS$23)</f>
        <v>5100</v>
      </c>
      <c r="BT53" s="142">
        <f>Assumptions!$F$83*(1+Assumptions!$D$104)^(BT$23)</f>
        <v>5100</v>
      </c>
      <c r="BU53" s="142">
        <f>Assumptions!$F$83*(1+Assumptions!$D$104)^(BU$23)</f>
        <v>5100</v>
      </c>
      <c r="BV53" s="142">
        <f>Assumptions!$F$83*(1+Assumptions!$D$104)^(BV$23)</f>
        <v>5100</v>
      </c>
      <c r="BW53" s="142">
        <f>Assumptions!$F$83*(1+Assumptions!$D$104)^(BW$23)</f>
        <v>5100</v>
      </c>
      <c r="BX53" s="142">
        <f>Assumptions!$F$83*(1+Assumptions!$D$104)^(BX$23)</f>
        <v>5100</v>
      </c>
      <c r="BY53" s="142">
        <f>Assumptions!$F$83*(1+Assumptions!$D$104)^(BY$23)</f>
        <v>5100</v>
      </c>
      <c r="BZ53" s="142">
        <f>Assumptions!$F$83*(1+Assumptions!$D$104)^(BZ$23)</f>
        <v>5100</v>
      </c>
      <c r="CA53" s="142">
        <f>Assumptions!$F$83*(1+Assumptions!$D$104)^(CA$23)</f>
        <v>5100</v>
      </c>
      <c r="CB53" s="342"/>
      <c r="CC53" s="142">
        <f>Assumptions!$F$83*(1+Assumptions!$D$104)^(CC$23)</f>
        <v>5202</v>
      </c>
      <c r="CD53" s="142">
        <f>Assumptions!$F$83*(1+Assumptions!$D$104)^(CD$23)</f>
        <v>5202</v>
      </c>
      <c r="CE53" s="142">
        <f>Assumptions!$F$83*(1+Assumptions!$D$104)^(CE$23)</f>
        <v>5202</v>
      </c>
      <c r="CF53" s="142">
        <f>Assumptions!$F$83*(1+Assumptions!$D$104)^(CF$23)</f>
        <v>5202</v>
      </c>
      <c r="CG53" s="142">
        <f>Assumptions!$F$83*(1+Assumptions!$D$104)^(CG$23)</f>
        <v>5202</v>
      </c>
      <c r="CH53" s="142">
        <f>Assumptions!$F$83*(1+Assumptions!$D$104)^(CH$23)</f>
        <v>5202</v>
      </c>
      <c r="CI53" s="142">
        <f>Assumptions!$F$83*(1+Assumptions!$D$104)^(CI$23)</f>
        <v>5202</v>
      </c>
      <c r="CJ53" s="142">
        <f>Assumptions!$F$83*(1+Assumptions!$D$104)^(CJ$23)</f>
        <v>5202</v>
      </c>
      <c r="CK53" s="142">
        <f>Assumptions!$F$83*(1+Assumptions!$D$104)^(CK$23)</f>
        <v>5202</v>
      </c>
      <c r="CL53" s="142">
        <f>Assumptions!$F$83*(1+Assumptions!$D$104)^(CL$23)</f>
        <v>5202</v>
      </c>
      <c r="CM53" s="142">
        <f>Assumptions!$F$83*(1+Assumptions!$D$104)^(CM$23)</f>
        <v>5202</v>
      </c>
      <c r="CN53" s="142">
        <f>Assumptions!$F$83*(1+Assumptions!$D$104)^(CN$23)</f>
        <v>5202</v>
      </c>
      <c r="CO53" s="342"/>
      <c r="CP53" s="142">
        <f>Assumptions!$F$83*(1+Assumptions!$D$104)^(CP$23)</f>
        <v>5306.04</v>
      </c>
      <c r="CQ53" s="142">
        <f>Assumptions!$F$83*(1+Assumptions!$D$104)^(CQ$23)</f>
        <v>5306.04</v>
      </c>
      <c r="CR53" s="142">
        <f>Assumptions!$F$83*(1+Assumptions!$D$104)^(CR$23)</f>
        <v>5306.04</v>
      </c>
      <c r="CS53" s="142">
        <f>Assumptions!$F$83*(1+Assumptions!$D$104)^(CS$23)</f>
        <v>5306.04</v>
      </c>
      <c r="CT53" s="142">
        <f>Assumptions!$F$83*(1+Assumptions!$D$104)^(CT$23)</f>
        <v>5306.04</v>
      </c>
      <c r="CU53" s="142">
        <f>Assumptions!$F$83*(1+Assumptions!$D$104)^(CU$23)</f>
        <v>5306.04</v>
      </c>
      <c r="CV53" s="142">
        <f>Assumptions!$F$83*(1+Assumptions!$D$104)^(CV$23)</f>
        <v>5306.04</v>
      </c>
      <c r="CW53" s="142">
        <f>Assumptions!$F$83*(1+Assumptions!$D$104)^(CW$23)</f>
        <v>5306.04</v>
      </c>
      <c r="CX53" s="142">
        <f>Assumptions!$F$83*(1+Assumptions!$D$104)^(CX$23)</f>
        <v>5306.04</v>
      </c>
      <c r="CY53" s="142">
        <f>Assumptions!$F$83*(1+Assumptions!$D$104)^(CY$23)</f>
        <v>5306.04</v>
      </c>
      <c r="CZ53" s="142">
        <f>Assumptions!$F$83*(1+Assumptions!$D$104)^(CZ$23)</f>
        <v>5306.04</v>
      </c>
      <c r="DA53" s="142">
        <f>Assumptions!$F$83*(1+Assumptions!$D$104)^(DA$23)</f>
        <v>5306.04</v>
      </c>
      <c r="DB53" s="342"/>
    </row>
    <row r="54" spans="2:106" s="28" customFormat="1" outlineLevel="1">
      <c r="B54" s="151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55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55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55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55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  <c r="BM54" s="143"/>
      <c r="BN54" s="143"/>
      <c r="BO54" s="155"/>
      <c r="BP54" s="143"/>
      <c r="BQ54" s="143"/>
      <c r="BR54" s="143"/>
      <c r="BS54" s="143"/>
      <c r="BT54" s="143"/>
      <c r="BU54" s="143"/>
      <c r="BV54" s="143"/>
      <c r="BW54" s="143"/>
      <c r="BX54" s="143"/>
      <c r="BY54" s="143"/>
      <c r="BZ54" s="143"/>
      <c r="CA54" s="143"/>
      <c r="CB54" s="155"/>
      <c r="CC54" s="143"/>
      <c r="CD54" s="143"/>
      <c r="CE54" s="143"/>
      <c r="CF54" s="143"/>
      <c r="CG54" s="143"/>
      <c r="CH54" s="143"/>
      <c r="CI54" s="143"/>
      <c r="CJ54" s="143"/>
      <c r="CK54" s="143"/>
      <c r="CL54" s="143"/>
      <c r="CM54" s="143"/>
      <c r="CN54" s="143"/>
      <c r="CO54" s="155"/>
      <c r="CP54" s="143"/>
      <c r="CQ54" s="143"/>
      <c r="CR54" s="143"/>
      <c r="CS54" s="143"/>
      <c r="CT54" s="143"/>
      <c r="CU54" s="143"/>
      <c r="CV54" s="143"/>
      <c r="CW54" s="143"/>
      <c r="CX54" s="143"/>
      <c r="CY54" s="143"/>
      <c r="CZ54" s="143"/>
      <c r="DA54" s="143"/>
      <c r="DB54" s="155"/>
    </row>
    <row r="55" spans="2:106" outlineLevel="1"/>
    <row r="56" spans="2:106" s="28" customFormat="1" outlineLevel="1">
      <c r="B56" s="212" t="str">
        <f>Assumptions!B84</f>
        <v>Other SG&amp;A</v>
      </c>
      <c r="C56" s="388"/>
      <c r="D56" s="388"/>
      <c r="E56" s="388"/>
      <c r="F56" s="388"/>
      <c r="G56" s="388"/>
      <c r="H56" s="388"/>
      <c r="I56" s="388"/>
      <c r="J56" s="388"/>
      <c r="K56" s="388"/>
      <c r="L56" s="388"/>
      <c r="M56" s="388"/>
      <c r="N56" s="388"/>
      <c r="O56" s="387"/>
      <c r="P56" s="388"/>
      <c r="Q56" s="388"/>
      <c r="R56" s="388"/>
      <c r="S56" s="388"/>
      <c r="T56" s="388"/>
      <c r="U56" s="388"/>
      <c r="V56" s="388"/>
      <c r="W56" s="388"/>
      <c r="X56" s="388"/>
      <c r="Y56" s="388"/>
      <c r="Z56" s="388"/>
      <c r="AA56" s="388"/>
      <c r="AB56" s="387"/>
      <c r="AC56" s="388"/>
      <c r="AD56" s="388"/>
      <c r="AE56" s="388"/>
      <c r="AF56" s="388"/>
      <c r="AG56" s="388"/>
      <c r="AH56" s="388"/>
      <c r="AI56" s="388"/>
      <c r="AJ56" s="388"/>
      <c r="AK56" s="388"/>
      <c r="AL56" s="388"/>
      <c r="AM56" s="388"/>
      <c r="AN56" s="388"/>
      <c r="AO56" s="387"/>
      <c r="AP56" s="388"/>
      <c r="AQ56" s="388"/>
      <c r="AR56" s="388"/>
      <c r="AS56" s="388"/>
      <c r="AT56" s="388"/>
      <c r="AU56" s="388"/>
      <c r="AV56" s="388"/>
      <c r="AW56" s="388"/>
      <c r="AX56" s="388"/>
      <c r="AY56" s="388"/>
      <c r="AZ56" s="388"/>
      <c r="BA56" s="388"/>
      <c r="BB56" s="387"/>
      <c r="BC56" s="388"/>
      <c r="BD56" s="388"/>
      <c r="BE56" s="388"/>
      <c r="BF56" s="388"/>
      <c r="BG56" s="388"/>
      <c r="BH56" s="388"/>
      <c r="BI56" s="388"/>
      <c r="BJ56" s="388"/>
      <c r="BK56" s="388"/>
      <c r="BL56" s="388"/>
      <c r="BM56" s="388"/>
      <c r="BN56" s="388"/>
      <c r="BO56" s="387"/>
      <c r="BP56" s="388"/>
      <c r="BQ56" s="388"/>
      <c r="BR56" s="388"/>
      <c r="BS56" s="388"/>
      <c r="BT56" s="388"/>
      <c r="BU56" s="388"/>
      <c r="BV56" s="388"/>
      <c r="BW56" s="388"/>
      <c r="BX56" s="388"/>
      <c r="BY56" s="388"/>
      <c r="BZ56" s="388"/>
      <c r="CA56" s="388"/>
      <c r="CB56" s="387"/>
      <c r="CC56" s="388"/>
      <c r="CD56" s="388"/>
      <c r="CE56" s="388"/>
      <c r="CF56" s="388"/>
      <c r="CG56" s="388"/>
      <c r="CH56" s="388"/>
      <c r="CI56" s="388"/>
      <c r="CJ56" s="388"/>
      <c r="CK56" s="388"/>
      <c r="CL56" s="388"/>
      <c r="CM56" s="388"/>
      <c r="CN56" s="388"/>
      <c r="CO56" s="387"/>
      <c r="CP56" s="388"/>
      <c r="CQ56" s="388"/>
      <c r="CR56" s="388"/>
      <c r="CS56" s="388"/>
      <c r="CT56" s="388"/>
      <c r="CU56" s="388"/>
      <c r="CV56" s="388"/>
      <c r="CW56" s="388"/>
      <c r="CX56" s="388"/>
      <c r="CY56" s="388"/>
      <c r="CZ56" s="388"/>
      <c r="DA56" s="388"/>
      <c r="DB56" s="387"/>
    </row>
    <row r="57" spans="2:106" s="28" customFormat="1" outlineLevel="1">
      <c r="B57" s="149" t="str">
        <f>B51</f>
        <v>SaaS Phase</v>
      </c>
      <c r="C57" s="142">
        <f>Assumptions!$D$84*(1+Assumptions!$D$104)^(C$21)</f>
        <v>0</v>
      </c>
      <c r="D57" s="142">
        <f>Assumptions!$D$84*(1+Assumptions!$D$104)^(D$21)</f>
        <v>0</v>
      </c>
      <c r="E57" s="142">
        <f>Assumptions!$D$84*(1+Assumptions!$D$104)^(E$21)</f>
        <v>0</v>
      </c>
      <c r="F57" s="142">
        <f>Assumptions!$D$84*(1+Assumptions!$D$104)^(F$21)</f>
        <v>0</v>
      </c>
      <c r="G57" s="142">
        <f>Assumptions!$D$84*(1+Assumptions!$D$104)^(G$21)</f>
        <v>0</v>
      </c>
      <c r="H57" s="142">
        <f>Assumptions!$D$84*(1+Assumptions!$D$104)^(H$21)</f>
        <v>0</v>
      </c>
      <c r="I57" s="142">
        <f>Assumptions!$D$84*(1+Assumptions!$D$104)^(I$21)</f>
        <v>0</v>
      </c>
      <c r="J57" s="142">
        <f>Assumptions!$D$84*(1+Assumptions!$D$104)^(J$21)</f>
        <v>0</v>
      </c>
      <c r="K57" s="142">
        <f>Assumptions!$D$84*(1+Assumptions!$D$104)^(K$21)</f>
        <v>0</v>
      </c>
      <c r="L57" s="142">
        <f>Assumptions!$D$84*(1+Assumptions!$D$104)^(L$21)</f>
        <v>0</v>
      </c>
      <c r="M57" s="142">
        <f>Assumptions!$D$84*(1+Assumptions!$D$104)^(M$21)</f>
        <v>0</v>
      </c>
      <c r="N57" s="142">
        <f>Assumptions!$D$84*(1+Assumptions!$D$104)^(N$21)</f>
        <v>0</v>
      </c>
      <c r="O57" s="342"/>
      <c r="P57" s="142">
        <f>Assumptions!$D$84*(1+Assumptions!$D$104)^(P$21)</f>
        <v>0</v>
      </c>
      <c r="Q57" s="142">
        <f>Assumptions!$D$84*(1+Assumptions!$D$104)^(Q$21)</f>
        <v>0</v>
      </c>
      <c r="R57" s="142">
        <f>Assumptions!$D$84*(1+Assumptions!$D$104)^(R$21)</f>
        <v>0</v>
      </c>
      <c r="S57" s="142">
        <f>Assumptions!$D$84*(1+Assumptions!$D$104)^(S$21)</f>
        <v>0</v>
      </c>
      <c r="T57" s="142">
        <f>Assumptions!$D$84*(1+Assumptions!$D$104)^(T$21)</f>
        <v>0</v>
      </c>
      <c r="U57" s="142">
        <f>Assumptions!$D$84*(1+Assumptions!$D$104)^(U$21)</f>
        <v>0</v>
      </c>
      <c r="V57" s="142">
        <f>Assumptions!$D$84*(1+Assumptions!$D$104)^(V$21)</f>
        <v>0</v>
      </c>
      <c r="W57" s="142">
        <f>Assumptions!$D$84*(1+Assumptions!$D$104)^(W$21)</f>
        <v>0</v>
      </c>
      <c r="X57" s="142">
        <f>Assumptions!$D$84*(1+Assumptions!$D$104)^(X$21)</f>
        <v>0</v>
      </c>
      <c r="Y57" s="142">
        <f>Assumptions!$D$84*(1+Assumptions!$D$104)^(Y$21)</f>
        <v>0</v>
      </c>
      <c r="Z57" s="142">
        <f>Assumptions!$D$84*(1+Assumptions!$D$104)^(Z$21)</f>
        <v>0</v>
      </c>
      <c r="AA57" s="142">
        <f>Assumptions!$D$84*(1+Assumptions!$D$104)^(AA$21)</f>
        <v>0</v>
      </c>
      <c r="AB57" s="342"/>
      <c r="AC57" s="142">
        <f>Assumptions!$D$84*(1+Assumptions!$D$104)^(AC$21)</f>
        <v>0</v>
      </c>
      <c r="AD57" s="142">
        <f>Assumptions!$D$84*(1+Assumptions!$D$104)^(AD$21)</f>
        <v>0</v>
      </c>
      <c r="AE57" s="142">
        <f>Assumptions!$D$84*(1+Assumptions!$D$104)^(AE$21)</f>
        <v>0</v>
      </c>
      <c r="AF57" s="142">
        <f>Assumptions!$D$84*(1+Assumptions!$D$104)^(AF$21)</f>
        <v>0</v>
      </c>
      <c r="AG57" s="142">
        <f>Assumptions!$D$84*(1+Assumptions!$D$104)^(AG$21)</f>
        <v>0</v>
      </c>
      <c r="AH57" s="142">
        <f>Assumptions!$D$84*(1+Assumptions!$D$104)^(AH$21)</f>
        <v>0</v>
      </c>
      <c r="AI57" s="142">
        <f>Assumptions!$D$84*(1+Assumptions!$D$104)^(AI$21)</f>
        <v>0</v>
      </c>
      <c r="AJ57" s="142">
        <f>Assumptions!$D$84*(1+Assumptions!$D$104)^(AJ$21)</f>
        <v>0</v>
      </c>
      <c r="AK57" s="142">
        <f>Assumptions!$D$84*(1+Assumptions!$D$104)^(AK$21)</f>
        <v>0</v>
      </c>
      <c r="AL57" s="142">
        <f>Assumptions!$D$84*(1+Assumptions!$D$104)^(AL$21)</f>
        <v>0</v>
      </c>
      <c r="AM57" s="142">
        <f>Assumptions!$D$84*(1+Assumptions!$D$104)^(AM$21)</f>
        <v>0</v>
      </c>
      <c r="AN57" s="142">
        <f>Assumptions!$D$84*(1+Assumptions!$D$104)^(AN$21)</f>
        <v>0</v>
      </c>
      <c r="AO57" s="342"/>
      <c r="AP57" s="142">
        <f>Assumptions!$D$84*(1+Assumptions!$D$104)^(AP$21)</f>
        <v>0</v>
      </c>
      <c r="AQ57" s="142">
        <f>Assumptions!$D$84*(1+Assumptions!$D$104)^(AQ$21)</f>
        <v>0</v>
      </c>
      <c r="AR57" s="142">
        <f>Assumptions!$D$84*(1+Assumptions!$D$104)^(AR$21)</f>
        <v>0</v>
      </c>
      <c r="AS57" s="142">
        <f>Assumptions!$D$84*(1+Assumptions!$D$104)^(AS$21)</f>
        <v>0</v>
      </c>
      <c r="AT57" s="142">
        <f>Assumptions!$D$84*(1+Assumptions!$D$104)^(AT$21)</f>
        <v>0</v>
      </c>
      <c r="AU57" s="142">
        <f>Assumptions!$D$84*(1+Assumptions!$D$104)^(AU$21)</f>
        <v>0</v>
      </c>
      <c r="AV57" s="142">
        <f>Assumptions!$D$84*(1+Assumptions!$D$104)^(AV$21)</f>
        <v>0</v>
      </c>
      <c r="AW57" s="142">
        <f>Assumptions!$D$84*(1+Assumptions!$D$104)^(AW$21)</f>
        <v>0</v>
      </c>
      <c r="AX57" s="142">
        <f>Assumptions!$D$84*(1+Assumptions!$D$104)^(AX$21)</f>
        <v>0</v>
      </c>
      <c r="AY57" s="142">
        <f>Assumptions!$D$84*(1+Assumptions!$D$104)^(AY$21)</f>
        <v>0</v>
      </c>
      <c r="AZ57" s="142">
        <f>Assumptions!$D$84*(1+Assumptions!$D$104)^(AZ$21)</f>
        <v>0</v>
      </c>
      <c r="BA57" s="142">
        <f>Assumptions!$D$84*(1+Assumptions!$D$104)^(BA$21)</f>
        <v>0</v>
      </c>
      <c r="BB57" s="342"/>
      <c r="BC57" s="142">
        <f>Assumptions!$D$84*(1+Assumptions!$D$104)^(BC$21)</f>
        <v>0</v>
      </c>
      <c r="BD57" s="142">
        <f>Assumptions!$D$84*(1+Assumptions!$D$104)^(BD$21)</f>
        <v>0</v>
      </c>
      <c r="BE57" s="142">
        <f>Assumptions!$D$84*(1+Assumptions!$D$104)^(BE$21)</f>
        <v>0</v>
      </c>
      <c r="BF57" s="142">
        <f>Assumptions!$D$84*(1+Assumptions!$D$104)^(BF$21)</f>
        <v>0</v>
      </c>
      <c r="BG57" s="142">
        <f>Assumptions!$D$84*(1+Assumptions!$D$104)^(BG$21)</f>
        <v>0</v>
      </c>
      <c r="BH57" s="142">
        <f>Assumptions!$D$84*(1+Assumptions!$D$104)^(BH$21)</f>
        <v>0</v>
      </c>
      <c r="BI57" s="142">
        <f>Assumptions!$D$84*(1+Assumptions!$D$104)^(BI$21)</f>
        <v>0</v>
      </c>
      <c r="BJ57" s="142">
        <f>Assumptions!$D$84*(1+Assumptions!$D$104)^(BJ$21)</f>
        <v>0</v>
      </c>
      <c r="BK57" s="142">
        <f>Assumptions!$D$84*(1+Assumptions!$D$104)^(BK$21)</f>
        <v>0</v>
      </c>
      <c r="BL57" s="142">
        <f>Assumptions!$D$84*(1+Assumptions!$D$104)^(BL$21)</f>
        <v>0</v>
      </c>
      <c r="BM57" s="142">
        <f>Assumptions!$D$84*(1+Assumptions!$D$104)^(BM$21)</f>
        <v>0</v>
      </c>
      <c r="BN57" s="142">
        <f>Assumptions!$D$84*(1+Assumptions!$D$104)^(BN$21)</f>
        <v>0</v>
      </c>
      <c r="BO57" s="342"/>
      <c r="BP57" s="142">
        <f>Assumptions!$D$84*(1+Assumptions!$D$104)^(BP$21)</f>
        <v>0</v>
      </c>
      <c r="BQ57" s="142">
        <f>Assumptions!$D$84*(1+Assumptions!$D$104)^(BQ$21)</f>
        <v>0</v>
      </c>
      <c r="BR57" s="142">
        <f>Assumptions!$D$84*(1+Assumptions!$D$104)^(BR$21)</f>
        <v>0</v>
      </c>
      <c r="BS57" s="142">
        <f>Assumptions!$D$84*(1+Assumptions!$D$104)^(BS$21)</f>
        <v>0</v>
      </c>
      <c r="BT57" s="142">
        <f>Assumptions!$D$84*(1+Assumptions!$D$104)^(BT$21)</f>
        <v>0</v>
      </c>
      <c r="BU57" s="142">
        <f>Assumptions!$D$84*(1+Assumptions!$D$104)^(BU$21)</f>
        <v>0</v>
      </c>
      <c r="BV57" s="142">
        <f>Assumptions!$D$84*(1+Assumptions!$D$104)^(BV$21)</f>
        <v>0</v>
      </c>
      <c r="BW57" s="142">
        <f>Assumptions!$D$84*(1+Assumptions!$D$104)^(BW$21)</f>
        <v>0</v>
      </c>
      <c r="BX57" s="142">
        <f>Assumptions!$D$84*(1+Assumptions!$D$104)^(BX$21)</f>
        <v>0</v>
      </c>
      <c r="BY57" s="142">
        <f>Assumptions!$D$84*(1+Assumptions!$D$104)^(BY$21)</f>
        <v>0</v>
      </c>
      <c r="BZ57" s="142">
        <f>Assumptions!$D$84*(1+Assumptions!$D$104)^(BZ$21)</f>
        <v>0</v>
      </c>
      <c r="CA57" s="142">
        <f>Assumptions!$D$84*(1+Assumptions!$D$104)^(CA$21)</f>
        <v>0</v>
      </c>
      <c r="CB57" s="342"/>
      <c r="CC57" s="142">
        <f>Assumptions!$D$84*(1+Assumptions!$D$104)^(CC$21)</f>
        <v>0</v>
      </c>
      <c r="CD57" s="142">
        <f>Assumptions!$D$84*(1+Assumptions!$D$104)^(CD$21)</f>
        <v>0</v>
      </c>
      <c r="CE57" s="142">
        <f>Assumptions!$D$84*(1+Assumptions!$D$104)^(CE$21)</f>
        <v>0</v>
      </c>
      <c r="CF57" s="142">
        <f>Assumptions!$D$84*(1+Assumptions!$D$104)^(CF$21)</f>
        <v>0</v>
      </c>
      <c r="CG57" s="142">
        <f>Assumptions!$D$84*(1+Assumptions!$D$104)^(CG$21)</f>
        <v>0</v>
      </c>
      <c r="CH57" s="142">
        <f>Assumptions!$D$84*(1+Assumptions!$D$104)^(CH$21)</f>
        <v>0</v>
      </c>
      <c r="CI57" s="142">
        <f>Assumptions!$D$84*(1+Assumptions!$D$104)^(CI$21)</f>
        <v>0</v>
      </c>
      <c r="CJ57" s="142">
        <f>Assumptions!$D$84*(1+Assumptions!$D$104)^(CJ$21)</f>
        <v>0</v>
      </c>
      <c r="CK57" s="142">
        <f>Assumptions!$D$84*(1+Assumptions!$D$104)^(CK$21)</f>
        <v>0</v>
      </c>
      <c r="CL57" s="142">
        <f>Assumptions!$D$84*(1+Assumptions!$D$104)^(CL$21)</f>
        <v>0</v>
      </c>
      <c r="CM57" s="142">
        <f>Assumptions!$D$84*(1+Assumptions!$D$104)^(CM$21)</f>
        <v>0</v>
      </c>
      <c r="CN57" s="142">
        <f>Assumptions!$D$84*(1+Assumptions!$D$104)^(CN$21)</f>
        <v>0</v>
      </c>
      <c r="CO57" s="342"/>
      <c r="CP57" s="142">
        <f>Assumptions!$D$84*(1+Assumptions!$D$104)^(CP$21)</f>
        <v>0</v>
      </c>
      <c r="CQ57" s="142">
        <f>Assumptions!$D$84*(1+Assumptions!$D$104)^(CQ$21)</f>
        <v>0</v>
      </c>
      <c r="CR57" s="142">
        <f>Assumptions!$D$84*(1+Assumptions!$D$104)^(CR$21)</f>
        <v>0</v>
      </c>
      <c r="CS57" s="142">
        <f>Assumptions!$D$84*(1+Assumptions!$D$104)^(CS$21)</f>
        <v>0</v>
      </c>
      <c r="CT57" s="142">
        <f>Assumptions!$D$84*(1+Assumptions!$D$104)^(CT$21)</f>
        <v>0</v>
      </c>
      <c r="CU57" s="142">
        <f>Assumptions!$D$84*(1+Assumptions!$D$104)^(CU$21)</f>
        <v>0</v>
      </c>
      <c r="CV57" s="142">
        <f>Assumptions!$D$84*(1+Assumptions!$D$104)^(CV$21)</f>
        <v>0</v>
      </c>
      <c r="CW57" s="142">
        <f>Assumptions!$D$84*(1+Assumptions!$D$104)^(CW$21)</f>
        <v>0</v>
      </c>
      <c r="CX57" s="142">
        <f>Assumptions!$D$84*(1+Assumptions!$D$104)^(CX$21)</f>
        <v>0</v>
      </c>
      <c r="CY57" s="142">
        <f>Assumptions!$D$84*(1+Assumptions!$D$104)^(CY$21)</f>
        <v>0</v>
      </c>
      <c r="CZ57" s="142">
        <f>Assumptions!$D$84*(1+Assumptions!$D$104)^(CZ$21)</f>
        <v>0</v>
      </c>
      <c r="DA57" s="142">
        <f>Assumptions!$D$84*(1+Assumptions!$D$104)^(DA$21)</f>
        <v>0</v>
      </c>
      <c r="DB57" s="342"/>
    </row>
    <row r="58" spans="2:106" s="28" customFormat="1" outlineLevel="1">
      <c r="B58" s="149" t="str">
        <f t="shared" ref="B58:B59" si="139">B52</f>
        <v>PaaS Phase</v>
      </c>
      <c r="C58" s="142">
        <f>Assumptions!$E$84*(1+Assumptions!$D$104)^(C$22)</f>
        <v>0</v>
      </c>
      <c r="D58" s="142">
        <f>Assumptions!$E$84*(1+Assumptions!$D$104)^(D$22)</f>
        <v>0</v>
      </c>
      <c r="E58" s="142">
        <f>Assumptions!$E$84*(1+Assumptions!$D$104)^(E$22)</f>
        <v>0</v>
      </c>
      <c r="F58" s="142">
        <f>Assumptions!$E$84*(1+Assumptions!$D$104)^(F$22)</f>
        <v>0</v>
      </c>
      <c r="G58" s="142">
        <f>Assumptions!$E$84*(1+Assumptions!$D$104)^(G$22)</f>
        <v>0</v>
      </c>
      <c r="H58" s="142">
        <f>Assumptions!$E$84*(1+Assumptions!$D$104)^(H$22)</f>
        <v>0</v>
      </c>
      <c r="I58" s="142">
        <f>Assumptions!$E$84*(1+Assumptions!$D$104)^(I$22)</f>
        <v>0</v>
      </c>
      <c r="J58" s="142">
        <f>Assumptions!$E$84*(1+Assumptions!$D$104)^(J$22)</f>
        <v>0</v>
      </c>
      <c r="K58" s="142">
        <f>Assumptions!$E$84*(1+Assumptions!$D$104)^(K$22)</f>
        <v>0</v>
      </c>
      <c r="L58" s="142">
        <f>Assumptions!$E$84*(1+Assumptions!$D$104)^(L$22)</f>
        <v>0</v>
      </c>
      <c r="M58" s="142">
        <f>Assumptions!$E$84*(1+Assumptions!$D$104)^(M$22)</f>
        <v>0</v>
      </c>
      <c r="N58" s="142">
        <f>Assumptions!$E$84*(1+Assumptions!$D$104)^(N$22)</f>
        <v>0</v>
      </c>
      <c r="O58" s="342"/>
      <c r="P58" s="142">
        <f>Assumptions!$E$84*(1+Assumptions!$D$104)^(P$22)</f>
        <v>0</v>
      </c>
      <c r="Q58" s="142">
        <f>Assumptions!$E$84*(1+Assumptions!$D$104)^(Q$22)</f>
        <v>0</v>
      </c>
      <c r="R58" s="142">
        <f>Assumptions!$E$84*(1+Assumptions!$D$104)^(R$22)</f>
        <v>0</v>
      </c>
      <c r="S58" s="142">
        <f>Assumptions!$E$84*(1+Assumptions!$D$104)^(S$22)</f>
        <v>0</v>
      </c>
      <c r="T58" s="142">
        <f>Assumptions!$E$84*(1+Assumptions!$D$104)^(T$22)</f>
        <v>0</v>
      </c>
      <c r="U58" s="142">
        <f>Assumptions!$E$84*(1+Assumptions!$D$104)^(U$22)</f>
        <v>0</v>
      </c>
      <c r="V58" s="142">
        <f>Assumptions!$E$84*(1+Assumptions!$D$104)^(V$22)</f>
        <v>0</v>
      </c>
      <c r="W58" s="142">
        <f>Assumptions!$E$84*(1+Assumptions!$D$104)^(W$22)</f>
        <v>0</v>
      </c>
      <c r="X58" s="142">
        <f>Assumptions!$E$84*(1+Assumptions!$D$104)^(X$22)</f>
        <v>0</v>
      </c>
      <c r="Y58" s="142">
        <f>Assumptions!$E$84*(1+Assumptions!$D$104)^(Y$22)</f>
        <v>0</v>
      </c>
      <c r="Z58" s="142">
        <f>Assumptions!$E$84*(1+Assumptions!$D$104)^(Z$22)</f>
        <v>0</v>
      </c>
      <c r="AA58" s="142">
        <f>Assumptions!$E$84*(1+Assumptions!$D$104)^(AA$22)</f>
        <v>0</v>
      </c>
      <c r="AB58" s="342"/>
      <c r="AC58" s="142">
        <f>Assumptions!$E$84*(1+Assumptions!$D$104)^(AC$22)</f>
        <v>0</v>
      </c>
      <c r="AD58" s="142">
        <f>Assumptions!$E$84*(1+Assumptions!$D$104)^(AD$22)</f>
        <v>0</v>
      </c>
      <c r="AE58" s="142">
        <f>Assumptions!$E$84*(1+Assumptions!$D$104)^(AE$22)</f>
        <v>0</v>
      </c>
      <c r="AF58" s="142">
        <f>Assumptions!$E$84*(1+Assumptions!$D$104)^(AF$22)</f>
        <v>0</v>
      </c>
      <c r="AG58" s="142">
        <f>Assumptions!$E$84*(1+Assumptions!$D$104)^(AG$22)</f>
        <v>0</v>
      </c>
      <c r="AH58" s="142">
        <f>Assumptions!$E$84*(1+Assumptions!$D$104)^(AH$22)</f>
        <v>0</v>
      </c>
      <c r="AI58" s="142">
        <f>Assumptions!$E$84*(1+Assumptions!$D$104)^(AI$22)</f>
        <v>0</v>
      </c>
      <c r="AJ58" s="142">
        <f>Assumptions!$E$84*(1+Assumptions!$D$104)^(AJ$22)</f>
        <v>0</v>
      </c>
      <c r="AK58" s="142">
        <f>Assumptions!$E$84*(1+Assumptions!$D$104)^(AK$22)</f>
        <v>0</v>
      </c>
      <c r="AL58" s="142">
        <f>Assumptions!$E$84*(1+Assumptions!$D$104)^(AL$22)</f>
        <v>0</v>
      </c>
      <c r="AM58" s="142">
        <f>Assumptions!$E$84*(1+Assumptions!$D$104)^(AM$22)</f>
        <v>0</v>
      </c>
      <c r="AN58" s="142">
        <f>Assumptions!$E$84*(1+Assumptions!$D$104)^(AN$22)</f>
        <v>0</v>
      </c>
      <c r="AO58" s="342"/>
      <c r="AP58" s="142">
        <f>Assumptions!$E$84*(1+Assumptions!$D$104)^(AP$22)</f>
        <v>0</v>
      </c>
      <c r="AQ58" s="142">
        <f>Assumptions!$E$84*(1+Assumptions!$D$104)^(AQ$22)</f>
        <v>0</v>
      </c>
      <c r="AR58" s="142">
        <f>Assumptions!$E$84*(1+Assumptions!$D$104)^(AR$22)</f>
        <v>0</v>
      </c>
      <c r="AS58" s="142">
        <f>Assumptions!$E$84*(1+Assumptions!$D$104)^(AS$22)</f>
        <v>0</v>
      </c>
      <c r="AT58" s="142">
        <f>Assumptions!$E$84*(1+Assumptions!$D$104)^(AT$22)</f>
        <v>0</v>
      </c>
      <c r="AU58" s="142">
        <f>Assumptions!$E$84*(1+Assumptions!$D$104)^(AU$22)</f>
        <v>0</v>
      </c>
      <c r="AV58" s="142">
        <f>Assumptions!$E$84*(1+Assumptions!$D$104)^(AV$22)</f>
        <v>0</v>
      </c>
      <c r="AW58" s="142">
        <f>Assumptions!$E$84*(1+Assumptions!$D$104)^(AW$22)</f>
        <v>0</v>
      </c>
      <c r="AX58" s="142">
        <f>Assumptions!$E$84*(1+Assumptions!$D$104)^(AX$22)</f>
        <v>0</v>
      </c>
      <c r="AY58" s="142">
        <f>Assumptions!$E$84*(1+Assumptions!$D$104)^(AY$22)</f>
        <v>0</v>
      </c>
      <c r="AZ58" s="142">
        <f>Assumptions!$E$84*(1+Assumptions!$D$104)^(AZ$22)</f>
        <v>0</v>
      </c>
      <c r="BA58" s="142">
        <f>Assumptions!$E$84*(1+Assumptions!$D$104)^(BA$22)</f>
        <v>0</v>
      </c>
      <c r="BB58" s="342"/>
      <c r="BC58" s="142">
        <f>Assumptions!$E$84*(1+Assumptions!$D$104)^(BC$22)</f>
        <v>0</v>
      </c>
      <c r="BD58" s="142">
        <f>Assumptions!$E$84*(1+Assumptions!$D$104)^(BD$22)</f>
        <v>0</v>
      </c>
      <c r="BE58" s="142">
        <f>Assumptions!$E$84*(1+Assumptions!$D$104)^(BE$22)</f>
        <v>0</v>
      </c>
      <c r="BF58" s="142">
        <f>Assumptions!$E$84*(1+Assumptions!$D$104)^(BF$22)</f>
        <v>0</v>
      </c>
      <c r="BG58" s="142">
        <f>Assumptions!$E$84*(1+Assumptions!$D$104)^(BG$22)</f>
        <v>0</v>
      </c>
      <c r="BH58" s="142">
        <f>Assumptions!$E$84*(1+Assumptions!$D$104)^(BH$22)</f>
        <v>0</v>
      </c>
      <c r="BI58" s="142">
        <f>Assumptions!$E$84*(1+Assumptions!$D$104)^(BI$22)</f>
        <v>0</v>
      </c>
      <c r="BJ58" s="142">
        <f>Assumptions!$E$84*(1+Assumptions!$D$104)^(BJ$22)</f>
        <v>0</v>
      </c>
      <c r="BK58" s="142">
        <f>Assumptions!$E$84*(1+Assumptions!$D$104)^(BK$22)</f>
        <v>0</v>
      </c>
      <c r="BL58" s="142">
        <f>Assumptions!$E$84*(1+Assumptions!$D$104)^(BL$22)</f>
        <v>0</v>
      </c>
      <c r="BM58" s="142">
        <f>Assumptions!$E$84*(1+Assumptions!$D$104)^(BM$22)</f>
        <v>0</v>
      </c>
      <c r="BN58" s="142">
        <f>Assumptions!$E$84*(1+Assumptions!$D$104)^(BN$22)</f>
        <v>0</v>
      </c>
      <c r="BO58" s="342"/>
      <c r="BP58" s="142">
        <f>Assumptions!$E$84*(1+Assumptions!$D$104)^(BP$22)</f>
        <v>0</v>
      </c>
      <c r="BQ58" s="142">
        <f>Assumptions!$E$84*(1+Assumptions!$D$104)^(BQ$22)</f>
        <v>0</v>
      </c>
      <c r="BR58" s="142">
        <f>Assumptions!$E$84*(1+Assumptions!$D$104)^(BR$22)</f>
        <v>0</v>
      </c>
      <c r="BS58" s="142">
        <f>Assumptions!$E$84*(1+Assumptions!$D$104)^(BS$22)</f>
        <v>0</v>
      </c>
      <c r="BT58" s="142">
        <f>Assumptions!$E$84*(1+Assumptions!$D$104)^(BT$22)</f>
        <v>0</v>
      </c>
      <c r="BU58" s="142">
        <f>Assumptions!$E$84*(1+Assumptions!$D$104)^(BU$22)</f>
        <v>0</v>
      </c>
      <c r="BV58" s="142">
        <f>Assumptions!$E$84*(1+Assumptions!$D$104)^(BV$22)</f>
        <v>0</v>
      </c>
      <c r="BW58" s="142">
        <f>Assumptions!$E$84*(1+Assumptions!$D$104)^(BW$22)</f>
        <v>0</v>
      </c>
      <c r="BX58" s="142">
        <f>Assumptions!$E$84*(1+Assumptions!$D$104)^(BX$22)</f>
        <v>0</v>
      </c>
      <c r="BY58" s="142">
        <f>Assumptions!$E$84*(1+Assumptions!$D$104)^(BY$22)</f>
        <v>0</v>
      </c>
      <c r="BZ58" s="142">
        <f>Assumptions!$E$84*(1+Assumptions!$D$104)^(BZ$22)</f>
        <v>0</v>
      </c>
      <c r="CA58" s="142">
        <f>Assumptions!$E$84*(1+Assumptions!$D$104)^(CA$22)</f>
        <v>0</v>
      </c>
      <c r="CB58" s="342"/>
      <c r="CC58" s="142">
        <f>Assumptions!$E$84*(1+Assumptions!$D$104)^(CC$22)</f>
        <v>0</v>
      </c>
      <c r="CD58" s="142">
        <f>Assumptions!$E$84*(1+Assumptions!$D$104)^(CD$22)</f>
        <v>0</v>
      </c>
      <c r="CE58" s="142">
        <f>Assumptions!$E$84*(1+Assumptions!$D$104)^(CE$22)</f>
        <v>0</v>
      </c>
      <c r="CF58" s="142">
        <f>Assumptions!$E$84*(1+Assumptions!$D$104)^(CF$22)</f>
        <v>0</v>
      </c>
      <c r="CG58" s="142">
        <f>Assumptions!$E$84*(1+Assumptions!$D$104)^(CG$22)</f>
        <v>0</v>
      </c>
      <c r="CH58" s="142">
        <f>Assumptions!$E$84*(1+Assumptions!$D$104)^(CH$22)</f>
        <v>0</v>
      </c>
      <c r="CI58" s="142">
        <f>Assumptions!$E$84*(1+Assumptions!$D$104)^(CI$22)</f>
        <v>0</v>
      </c>
      <c r="CJ58" s="142">
        <f>Assumptions!$E$84*(1+Assumptions!$D$104)^(CJ$22)</f>
        <v>0</v>
      </c>
      <c r="CK58" s="142">
        <f>Assumptions!$E$84*(1+Assumptions!$D$104)^(CK$22)</f>
        <v>0</v>
      </c>
      <c r="CL58" s="142">
        <f>Assumptions!$E$84*(1+Assumptions!$D$104)^(CL$22)</f>
        <v>0</v>
      </c>
      <c r="CM58" s="142">
        <f>Assumptions!$E$84*(1+Assumptions!$D$104)^(CM$22)</f>
        <v>0</v>
      </c>
      <c r="CN58" s="142">
        <f>Assumptions!$E$84*(1+Assumptions!$D$104)^(CN$22)</f>
        <v>0</v>
      </c>
      <c r="CO58" s="342"/>
      <c r="CP58" s="142">
        <f>Assumptions!$E$84*(1+Assumptions!$D$104)^(CP$22)</f>
        <v>0</v>
      </c>
      <c r="CQ58" s="142">
        <f>Assumptions!$E$84*(1+Assumptions!$D$104)^(CQ$22)</f>
        <v>0</v>
      </c>
      <c r="CR58" s="142">
        <f>Assumptions!$E$84*(1+Assumptions!$D$104)^(CR$22)</f>
        <v>0</v>
      </c>
      <c r="CS58" s="142">
        <f>Assumptions!$E$84*(1+Assumptions!$D$104)^(CS$22)</f>
        <v>0</v>
      </c>
      <c r="CT58" s="142">
        <f>Assumptions!$E$84*(1+Assumptions!$D$104)^(CT$22)</f>
        <v>0</v>
      </c>
      <c r="CU58" s="142">
        <f>Assumptions!$E$84*(1+Assumptions!$D$104)^(CU$22)</f>
        <v>0</v>
      </c>
      <c r="CV58" s="142">
        <f>Assumptions!$E$84*(1+Assumptions!$D$104)^(CV$22)</f>
        <v>0</v>
      </c>
      <c r="CW58" s="142">
        <f>Assumptions!$E$84*(1+Assumptions!$D$104)^(CW$22)</f>
        <v>0</v>
      </c>
      <c r="CX58" s="142">
        <f>Assumptions!$E$84*(1+Assumptions!$D$104)^(CX$22)</f>
        <v>0</v>
      </c>
      <c r="CY58" s="142">
        <f>Assumptions!$E$84*(1+Assumptions!$D$104)^(CY$22)</f>
        <v>0</v>
      </c>
      <c r="CZ58" s="142">
        <f>Assumptions!$E$84*(1+Assumptions!$D$104)^(CZ$22)</f>
        <v>0</v>
      </c>
      <c r="DA58" s="142">
        <f>Assumptions!$E$84*(1+Assumptions!$D$104)^(DA$22)</f>
        <v>0</v>
      </c>
      <c r="DB58" s="342"/>
    </row>
    <row r="59" spans="2:106" s="28" customFormat="1" outlineLevel="1">
      <c r="B59" s="149" t="str">
        <f t="shared" si="139"/>
        <v>Baas Phase</v>
      </c>
      <c r="C59" s="142">
        <f>Assumptions!$F$84*(1+Assumptions!$D$104)^(C$23)</f>
        <v>0</v>
      </c>
      <c r="D59" s="142">
        <f>Assumptions!$F$84*(1+Assumptions!$D$104)^(D$23)</f>
        <v>0</v>
      </c>
      <c r="E59" s="142">
        <f>Assumptions!$F$84*(1+Assumptions!$D$104)^(E$23)</f>
        <v>0</v>
      </c>
      <c r="F59" s="142">
        <f>Assumptions!$F$84*(1+Assumptions!$D$104)^(F$23)</f>
        <v>0</v>
      </c>
      <c r="G59" s="142">
        <f>Assumptions!$F$84*(1+Assumptions!$D$104)^(G$23)</f>
        <v>0</v>
      </c>
      <c r="H59" s="142">
        <f>Assumptions!$F$84*(1+Assumptions!$D$104)^(H$23)</f>
        <v>0</v>
      </c>
      <c r="I59" s="142">
        <f>Assumptions!$F$84*(1+Assumptions!$D$104)^(I$23)</f>
        <v>0</v>
      </c>
      <c r="J59" s="142">
        <f>Assumptions!$F$84*(1+Assumptions!$D$104)^(J$23)</f>
        <v>0</v>
      </c>
      <c r="K59" s="142">
        <f>Assumptions!$F$84*(1+Assumptions!$D$104)^(K$23)</f>
        <v>0</v>
      </c>
      <c r="L59" s="142">
        <f>Assumptions!$F$84*(1+Assumptions!$D$104)^(L$23)</f>
        <v>0</v>
      </c>
      <c r="M59" s="142">
        <f>Assumptions!$F$84*(1+Assumptions!$D$104)^(M$23)</f>
        <v>0</v>
      </c>
      <c r="N59" s="142">
        <f>Assumptions!$F$84*(1+Assumptions!$D$104)^(N$23)</f>
        <v>0</v>
      </c>
      <c r="O59" s="342"/>
      <c r="P59" s="142">
        <f>Assumptions!$F$84*(1+Assumptions!$D$104)^(P$23)</f>
        <v>0</v>
      </c>
      <c r="Q59" s="142">
        <f>Assumptions!$F$84*(1+Assumptions!$D$104)^(Q$23)</f>
        <v>0</v>
      </c>
      <c r="R59" s="142">
        <f>Assumptions!$F$84*(1+Assumptions!$D$104)^(R$23)</f>
        <v>0</v>
      </c>
      <c r="S59" s="142">
        <f>Assumptions!$F$84*(1+Assumptions!$D$104)^(S$23)</f>
        <v>0</v>
      </c>
      <c r="T59" s="142">
        <f>Assumptions!$F$84*(1+Assumptions!$D$104)^(T$23)</f>
        <v>0</v>
      </c>
      <c r="U59" s="142">
        <f>Assumptions!$F$84*(1+Assumptions!$D$104)^(U$23)</f>
        <v>0</v>
      </c>
      <c r="V59" s="142">
        <f>Assumptions!$F$84*(1+Assumptions!$D$104)^(V$23)</f>
        <v>0</v>
      </c>
      <c r="W59" s="142">
        <f>Assumptions!$F$84*(1+Assumptions!$D$104)^(W$23)</f>
        <v>0</v>
      </c>
      <c r="X59" s="142">
        <f>Assumptions!$F$84*(1+Assumptions!$D$104)^(X$23)</f>
        <v>0</v>
      </c>
      <c r="Y59" s="142">
        <f>Assumptions!$F$84*(1+Assumptions!$D$104)^(Y$23)</f>
        <v>0</v>
      </c>
      <c r="Z59" s="142">
        <f>Assumptions!$F$84*(1+Assumptions!$D$104)^(Z$23)</f>
        <v>0</v>
      </c>
      <c r="AA59" s="142">
        <f>Assumptions!$F$84*(1+Assumptions!$D$104)^(AA$23)</f>
        <v>0</v>
      </c>
      <c r="AB59" s="342"/>
      <c r="AC59" s="142">
        <f>Assumptions!$F$84*(1+Assumptions!$D$104)^(AC$23)</f>
        <v>0</v>
      </c>
      <c r="AD59" s="142">
        <f>Assumptions!$F$84*(1+Assumptions!$D$104)^(AD$23)</f>
        <v>0</v>
      </c>
      <c r="AE59" s="142">
        <f>Assumptions!$F$84*(1+Assumptions!$D$104)^(AE$23)</f>
        <v>0</v>
      </c>
      <c r="AF59" s="142">
        <f>Assumptions!$F$84*(1+Assumptions!$D$104)^(AF$23)</f>
        <v>0</v>
      </c>
      <c r="AG59" s="142">
        <f>Assumptions!$F$84*(1+Assumptions!$D$104)^(AG$23)</f>
        <v>0</v>
      </c>
      <c r="AH59" s="142">
        <f>Assumptions!$F$84*(1+Assumptions!$D$104)^(AH$23)</f>
        <v>0</v>
      </c>
      <c r="AI59" s="142">
        <f>Assumptions!$F$84*(1+Assumptions!$D$104)^(AI$23)</f>
        <v>0</v>
      </c>
      <c r="AJ59" s="142">
        <f>Assumptions!$F$84*(1+Assumptions!$D$104)^(AJ$23)</f>
        <v>0</v>
      </c>
      <c r="AK59" s="142">
        <f>Assumptions!$F$84*(1+Assumptions!$D$104)^(AK$23)</f>
        <v>0</v>
      </c>
      <c r="AL59" s="142">
        <f>Assumptions!$F$84*(1+Assumptions!$D$104)^(AL$23)</f>
        <v>0</v>
      </c>
      <c r="AM59" s="142">
        <f>Assumptions!$F$84*(1+Assumptions!$D$104)^(AM$23)</f>
        <v>0</v>
      </c>
      <c r="AN59" s="142">
        <f>Assumptions!$F$84*(1+Assumptions!$D$104)^(AN$23)</f>
        <v>0</v>
      </c>
      <c r="AO59" s="342"/>
      <c r="AP59" s="142">
        <f>Assumptions!$F$84*(1+Assumptions!$D$104)^(AP$23)</f>
        <v>0</v>
      </c>
      <c r="AQ59" s="142">
        <f>Assumptions!$F$84*(1+Assumptions!$D$104)^(AQ$23)</f>
        <v>0</v>
      </c>
      <c r="AR59" s="142">
        <f>Assumptions!$F$84*(1+Assumptions!$D$104)^(AR$23)</f>
        <v>0</v>
      </c>
      <c r="AS59" s="142">
        <f>Assumptions!$F$84*(1+Assumptions!$D$104)^(AS$23)</f>
        <v>0</v>
      </c>
      <c r="AT59" s="142">
        <f>Assumptions!$F$84*(1+Assumptions!$D$104)^(AT$23)</f>
        <v>0</v>
      </c>
      <c r="AU59" s="142">
        <f>Assumptions!$F$84*(1+Assumptions!$D$104)^(AU$23)</f>
        <v>0</v>
      </c>
      <c r="AV59" s="142">
        <f>Assumptions!$F$84*(1+Assumptions!$D$104)^(AV$23)</f>
        <v>0</v>
      </c>
      <c r="AW59" s="142">
        <f>Assumptions!$F$84*(1+Assumptions!$D$104)^(AW$23)</f>
        <v>0</v>
      </c>
      <c r="AX59" s="142">
        <f>Assumptions!$F$84*(1+Assumptions!$D$104)^(AX$23)</f>
        <v>0</v>
      </c>
      <c r="AY59" s="142">
        <f>Assumptions!$F$84*(1+Assumptions!$D$104)^(AY$23)</f>
        <v>0</v>
      </c>
      <c r="AZ59" s="142">
        <f>Assumptions!$F$84*(1+Assumptions!$D$104)^(AZ$23)</f>
        <v>0</v>
      </c>
      <c r="BA59" s="142">
        <f>Assumptions!$F$84*(1+Assumptions!$D$104)^(BA$23)</f>
        <v>0</v>
      </c>
      <c r="BB59" s="342"/>
      <c r="BC59" s="142">
        <f>Assumptions!$F$84*(1+Assumptions!$D$104)^(BC$23)</f>
        <v>0</v>
      </c>
      <c r="BD59" s="142">
        <f>Assumptions!$F$84*(1+Assumptions!$D$104)^(BD$23)</f>
        <v>0</v>
      </c>
      <c r="BE59" s="142">
        <f>Assumptions!$F$84*(1+Assumptions!$D$104)^(BE$23)</f>
        <v>0</v>
      </c>
      <c r="BF59" s="142">
        <f>Assumptions!$F$84*(1+Assumptions!$D$104)^(BF$23)</f>
        <v>0</v>
      </c>
      <c r="BG59" s="142">
        <f>Assumptions!$F$84*(1+Assumptions!$D$104)^(BG$23)</f>
        <v>0</v>
      </c>
      <c r="BH59" s="142">
        <f>Assumptions!$F$84*(1+Assumptions!$D$104)^(BH$23)</f>
        <v>0</v>
      </c>
      <c r="BI59" s="142">
        <f>Assumptions!$F$84*(1+Assumptions!$D$104)^(BI$23)</f>
        <v>0</v>
      </c>
      <c r="BJ59" s="142">
        <f>Assumptions!$F$84*(1+Assumptions!$D$104)^(BJ$23)</f>
        <v>0</v>
      </c>
      <c r="BK59" s="142">
        <f>Assumptions!$F$84*(1+Assumptions!$D$104)^(BK$23)</f>
        <v>0</v>
      </c>
      <c r="BL59" s="142">
        <f>Assumptions!$F$84*(1+Assumptions!$D$104)^(BL$23)</f>
        <v>0</v>
      </c>
      <c r="BM59" s="142">
        <f>Assumptions!$F$84*(1+Assumptions!$D$104)^(BM$23)</f>
        <v>0</v>
      </c>
      <c r="BN59" s="142">
        <f>Assumptions!$F$84*(1+Assumptions!$D$104)^(BN$23)</f>
        <v>0</v>
      </c>
      <c r="BO59" s="342"/>
      <c r="BP59" s="142">
        <f>Assumptions!$F$84*(1+Assumptions!$D$104)^(BP$23)</f>
        <v>0</v>
      </c>
      <c r="BQ59" s="142">
        <f>Assumptions!$F$84*(1+Assumptions!$D$104)^(BQ$23)</f>
        <v>0</v>
      </c>
      <c r="BR59" s="142">
        <f>Assumptions!$F$84*(1+Assumptions!$D$104)^(BR$23)</f>
        <v>0</v>
      </c>
      <c r="BS59" s="142">
        <f>Assumptions!$F$84*(1+Assumptions!$D$104)^(BS$23)</f>
        <v>0</v>
      </c>
      <c r="BT59" s="142">
        <f>Assumptions!$F$84*(1+Assumptions!$D$104)^(BT$23)</f>
        <v>0</v>
      </c>
      <c r="BU59" s="142">
        <f>Assumptions!$F$84*(1+Assumptions!$D$104)^(BU$23)</f>
        <v>0</v>
      </c>
      <c r="BV59" s="142">
        <f>Assumptions!$F$84*(1+Assumptions!$D$104)^(BV$23)</f>
        <v>0</v>
      </c>
      <c r="BW59" s="142">
        <f>Assumptions!$F$84*(1+Assumptions!$D$104)^(BW$23)</f>
        <v>0</v>
      </c>
      <c r="BX59" s="142">
        <f>Assumptions!$F$84*(1+Assumptions!$D$104)^(BX$23)</f>
        <v>0</v>
      </c>
      <c r="BY59" s="142">
        <f>Assumptions!$F$84*(1+Assumptions!$D$104)^(BY$23)</f>
        <v>0</v>
      </c>
      <c r="BZ59" s="142">
        <f>Assumptions!$F$84*(1+Assumptions!$D$104)^(BZ$23)</f>
        <v>0</v>
      </c>
      <c r="CA59" s="142">
        <f>Assumptions!$F$84*(1+Assumptions!$D$104)^(CA$23)</f>
        <v>0</v>
      </c>
      <c r="CB59" s="342"/>
      <c r="CC59" s="142">
        <f>Assumptions!$F$84*(1+Assumptions!$D$104)^(CC$23)</f>
        <v>0</v>
      </c>
      <c r="CD59" s="142">
        <f>Assumptions!$F$84*(1+Assumptions!$D$104)^(CD$23)</f>
        <v>0</v>
      </c>
      <c r="CE59" s="142">
        <f>Assumptions!$F$84*(1+Assumptions!$D$104)^(CE$23)</f>
        <v>0</v>
      </c>
      <c r="CF59" s="142">
        <f>Assumptions!$F$84*(1+Assumptions!$D$104)^(CF$23)</f>
        <v>0</v>
      </c>
      <c r="CG59" s="142">
        <f>Assumptions!$F$84*(1+Assumptions!$D$104)^(CG$23)</f>
        <v>0</v>
      </c>
      <c r="CH59" s="142">
        <f>Assumptions!$F$84*(1+Assumptions!$D$104)^(CH$23)</f>
        <v>0</v>
      </c>
      <c r="CI59" s="142">
        <f>Assumptions!$F$84*(1+Assumptions!$D$104)^(CI$23)</f>
        <v>0</v>
      </c>
      <c r="CJ59" s="142">
        <f>Assumptions!$F$84*(1+Assumptions!$D$104)^(CJ$23)</f>
        <v>0</v>
      </c>
      <c r="CK59" s="142">
        <f>Assumptions!$F$84*(1+Assumptions!$D$104)^(CK$23)</f>
        <v>0</v>
      </c>
      <c r="CL59" s="142">
        <f>Assumptions!$F$84*(1+Assumptions!$D$104)^(CL$23)</f>
        <v>0</v>
      </c>
      <c r="CM59" s="142">
        <f>Assumptions!$F$84*(1+Assumptions!$D$104)^(CM$23)</f>
        <v>0</v>
      </c>
      <c r="CN59" s="142">
        <f>Assumptions!$F$84*(1+Assumptions!$D$104)^(CN$23)</f>
        <v>0</v>
      </c>
      <c r="CO59" s="342"/>
      <c r="CP59" s="142">
        <f>Assumptions!$F$84*(1+Assumptions!$D$104)^(CP$23)</f>
        <v>0</v>
      </c>
      <c r="CQ59" s="142">
        <f>Assumptions!$F$84*(1+Assumptions!$D$104)^(CQ$23)</f>
        <v>0</v>
      </c>
      <c r="CR59" s="142">
        <f>Assumptions!$F$84*(1+Assumptions!$D$104)^(CR$23)</f>
        <v>0</v>
      </c>
      <c r="CS59" s="142">
        <f>Assumptions!$F$84*(1+Assumptions!$D$104)^(CS$23)</f>
        <v>0</v>
      </c>
      <c r="CT59" s="142">
        <f>Assumptions!$F$84*(1+Assumptions!$D$104)^(CT$23)</f>
        <v>0</v>
      </c>
      <c r="CU59" s="142">
        <f>Assumptions!$F$84*(1+Assumptions!$D$104)^(CU$23)</f>
        <v>0</v>
      </c>
      <c r="CV59" s="142">
        <f>Assumptions!$F$84*(1+Assumptions!$D$104)^(CV$23)</f>
        <v>0</v>
      </c>
      <c r="CW59" s="142">
        <f>Assumptions!$F$84*(1+Assumptions!$D$104)^(CW$23)</f>
        <v>0</v>
      </c>
      <c r="CX59" s="142">
        <f>Assumptions!$F$84*(1+Assumptions!$D$104)^(CX$23)</f>
        <v>0</v>
      </c>
      <c r="CY59" s="142">
        <f>Assumptions!$F$84*(1+Assumptions!$D$104)^(CY$23)</f>
        <v>0</v>
      </c>
      <c r="CZ59" s="142">
        <f>Assumptions!$F$84*(1+Assumptions!$D$104)^(CZ$23)</f>
        <v>0</v>
      </c>
      <c r="DA59" s="142">
        <f>Assumptions!$F$84*(1+Assumptions!$D$104)^(DA$23)</f>
        <v>0</v>
      </c>
      <c r="DB59" s="342"/>
    </row>
    <row r="60" spans="2:106" s="28" customFormat="1" outlineLevel="1">
      <c r="B60" s="151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55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55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55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55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  <c r="BM60" s="143"/>
      <c r="BN60" s="143"/>
      <c r="BO60" s="155"/>
      <c r="BP60" s="143"/>
      <c r="BQ60" s="143"/>
      <c r="BR60" s="143"/>
      <c r="BS60" s="143"/>
      <c r="BT60" s="143"/>
      <c r="BU60" s="143"/>
      <c r="BV60" s="143"/>
      <c r="BW60" s="143"/>
      <c r="BX60" s="143"/>
      <c r="BY60" s="143"/>
      <c r="BZ60" s="143"/>
      <c r="CA60" s="143"/>
      <c r="CB60" s="155"/>
      <c r="CC60" s="143"/>
      <c r="CD60" s="143"/>
      <c r="CE60" s="143"/>
      <c r="CF60" s="143"/>
      <c r="CG60" s="143"/>
      <c r="CH60" s="143"/>
      <c r="CI60" s="143"/>
      <c r="CJ60" s="143"/>
      <c r="CK60" s="143"/>
      <c r="CL60" s="143"/>
      <c r="CM60" s="143"/>
      <c r="CN60" s="143"/>
      <c r="CO60" s="155"/>
      <c r="CP60" s="143"/>
      <c r="CQ60" s="143"/>
      <c r="CR60" s="143"/>
      <c r="CS60" s="143"/>
      <c r="CT60" s="143"/>
      <c r="CU60" s="143"/>
      <c r="CV60" s="143"/>
      <c r="CW60" s="143"/>
      <c r="CX60" s="143"/>
      <c r="CY60" s="143"/>
      <c r="CZ60" s="143"/>
      <c r="DA60" s="143"/>
      <c r="DB60" s="155"/>
    </row>
  </sheetData>
  <sheetProtection formatColumns="0" formatRows="0" selectLockedCells="1"/>
  <phoneticPr fontId="4" type="noConversion"/>
  <pageMargins left="0.75" right="0.75" top="1" bottom="1" header="0.5" footer="0.5"/>
  <pageSetup paperSize="9" scale="69" orientation="landscape" r:id="rId1"/>
  <headerFooter alignWithMargins="0"/>
  <ignoredErrors>
    <ignoredError sqref="O6:DB1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Assumptions</vt:lpstr>
      <vt:lpstr>Dashboard</vt:lpstr>
      <vt:lpstr>Return &amp;Valuation</vt:lpstr>
      <vt:lpstr>PL</vt:lpstr>
      <vt:lpstr>BS</vt:lpstr>
      <vt:lpstr>CF</vt:lpstr>
      <vt:lpstr>Revenue</vt:lpstr>
      <vt:lpstr>OPEX</vt:lpstr>
      <vt:lpstr>SG&amp;A</vt:lpstr>
      <vt:lpstr>Headcount</vt:lpstr>
      <vt:lpstr>CapEx</vt:lpstr>
      <vt:lpstr>Financing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2021-06-11T20:17:12Z</dcterms:created>
  <dcterms:modified xsi:type="dcterms:W3CDTF">2025-10-01T12:37:46Z</dcterms:modified>
  <cp:category/>
  <cp:contentStatus/>
</cp:coreProperties>
</file>